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4"/>
  <workbookPr codeName="ThisWorkbook" defaultThemeVersion="166925"/>
  <mc:AlternateContent xmlns:mc="http://schemas.openxmlformats.org/markup-compatibility/2006">
    <mc:Choice Requires="x15">
      <x15ac:absPath xmlns:x15ac="http://schemas.microsoft.com/office/spreadsheetml/2010/11/ac" url="/Users/S_BILGIN6/Downloads/antarctic_data/"/>
    </mc:Choice>
  </mc:AlternateContent>
  <xr:revisionPtr revIDLastSave="0" documentId="8_{66C25667-E92F-9742-A68D-66F7144AD559}" xr6:coauthVersionLast="47" xr6:coauthVersionMax="47" xr10:uidLastSave="{00000000-0000-0000-0000-000000000000}"/>
  <bookViews>
    <workbookView xWindow="360" yWindow="880" windowWidth="14940" windowHeight="9160"/>
  </bookViews>
  <sheets>
    <sheet name="savedre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F2" i="1" l="1"/>
  <c r="BT2" i="1"/>
  <c r="BF3" i="1"/>
  <c r="BT3" i="1"/>
  <c r="BF4" i="1"/>
  <c r="BT4" i="1"/>
  <c r="BT5" i="1"/>
  <c r="BT6" i="1"/>
  <c r="BT7" i="1"/>
  <c r="BT8" i="1"/>
  <c r="BF9" i="1"/>
  <c r="BT9" i="1"/>
  <c r="BT10" i="1"/>
  <c r="BF11" i="1"/>
  <c r="BT11" i="1"/>
  <c r="BF12" i="1"/>
  <c r="BT12" i="1"/>
  <c r="BF13" i="1"/>
  <c r="BT13" i="1"/>
  <c r="BF14" i="1"/>
  <c r="BT14" i="1"/>
  <c r="BF15" i="1"/>
  <c r="BT15" i="1"/>
  <c r="BF16" i="1"/>
  <c r="BT16" i="1"/>
  <c r="BF17" i="1"/>
  <c r="BT17" i="1"/>
  <c r="BF18" i="1"/>
  <c r="BT18" i="1"/>
  <c r="BF19" i="1"/>
  <c r="BT19" i="1"/>
  <c r="BF20" i="1"/>
  <c r="BT20" i="1"/>
  <c r="BF21" i="1"/>
  <c r="BT21" i="1"/>
  <c r="BF22" i="1"/>
  <c r="BT22" i="1"/>
  <c r="BF23" i="1"/>
  <c r="BT23" i="1"/>
  <c r="BT24" i="1"/>
  <c r="BT25" i="1"/>
  <c r="BT26" i="1"/>
  <c r="BT27" i="1"/>
  <c r="BT28" i="1"/>
  <c r="BT29" i="1"/>
  <c r="BT30" i="1"/>
  <c r="BT31" i="1"/>
  <c r="BT32" i="1"/>
  <c r="BF33" i="1"/>
  <c r="BT33" i="1"/>
  <c r="BF34" i="1"/>
  <c r="BT34" i="1"/>
  <c r="BF35" i="1"/>
  <c r="BT35" i="1"/>
  <c r="BF36" i="1"/>
  <c r="BT36" i="1"/>
  <c r="BF37" i="1"/>
  <c r="BT37" i="1"/>
  <c r="BF38" i="1"/>
  <c r="BT38" i="1"/>
  <c r="BF39" i="1"/>
  <c r="BT39" i="1"/>
  <c r="BF40" i="1"/>
  <c r="BT40" i="1"/>
  <c r="BF41" i="1"/>
  <c r="BT41" i="1"/>
  <c r="BF42" i="1"/>
  <c r="BT42" i="1"/>
  <c r="BF43" i="1"/>
  <c r="BT43" i="1"/>
  <c r="BF44" i="1"/>
  <c r="BT44" i="1"/>
  <c r="BF45" i="1"/>
  <c r="BT45" i="1"/>
  <c r="BF46" i="1"/>
  <c r="BT46" i="1"/>
  <c r="BF47" i="1"/>
  <c r="BT47" i="1"/>
  <c r="BF48" i="1"/>
  <c r="BT48" i="1"/>
  <c r="BF49" i="1"/>
  <c r="BT49" i="1"/>
  <c r="BF50" i="1"/>
  <c r="BT50" i="1"/>
  <c r="BF51" i="1"/>
  <c r="BT51" i="1"/>
  <c r="BT52" i="1"/>
  <c r="BT53" i="1"/>
  <c r="BF54" i="1"/>
  <c r="BT54" i="1"/>
  <c r="BT55" i="1"/>
  <c r="BT56" i="1"/>
  <c r="BF57" i="1"/>
  <c r="BT57" i="1"/>
  <c r="BF58" i="1"/>
  <c r="BT58" i="1"/>
  <c r="BF59" i="1"/>
  <c r="BT59" i="1"/>
  <c r="BF60" i="1"/>
  <c r="BT60" i="1"/>
  <c r="BF61" i="1"/>
  <c r="BT61" i="1"/>
  <c r="BF62" i="1"/>
  <c r="BT62" i="1"/>
  <c r="BF63" i="1"/>
  <c r="BT63" i="1"/>
  <c r="BF64" i="1"/>
  <c r="BT64" i="1"/>
  <c r="BF65" i="1"/>
  <c r="BT65" i="1"/>
  <c r="BF66" i="1"/>
  <c r="BT66" i="1"/>
  <c r="BF67" i="1"/>
  <c r="BT67" i="1"/>
  <c r="BT68" i="1"/>
  <c r="BT69" i="1"/>
  <c r="BT70" i="1"/>
  <c r="BF71" i="1"/>
  <c r="BT71" i="1"/>
  <c r="BF72" i="1"/>
  <c r="BT72" i="1"/>
  <c r="BT73" i="1"/>
  <c r="BF74" i="1"/>
  <c r="BT74" i="1"/>
  <c r="BF75" i="1"/>
  <c r="BT75" i="1"/>
  <c r="BF76" i="1"/>
  <c r="BT76" i="1"/>
  <c r="BF77" i="1"/>
  <c r="BT77" i="1"/>
  <c r="BF78" i="1"/>
  <c r="BT78" i="1"/>
  <c r="BF79" i="1"/>
  <c r="BT79" i="1"/>
  <c r="BF80" i="1"/>
  <c r="BT80" i="1"/>
  <c r="BF81" i="1"/>
  <c r="BT81" i="1"/>
  <c r="BF82" i="1"/>
  <c r="BT82" i="1"/>
  <c r="BF83" i="1"/>
  <c r="BT83" i="1"/>
  <c r="BF84" i="1"/>
  <c r="BT84" i="1"/>
  <c r="BF85" i="1"/>
  <c r="BT85" i="1"/>
  <c r="BF86" i="1"/>
  <c r="BT86" i="1"/>
  <c r="BF87" i="1"/>
  <c r="BT87" i="1"/>
  <c r="BF88" i="1"/>
  <c r="BT88" i="1"/>
  <c r="BF89" i="1"/>
  <c r="BT89" i="1"/>
  <c r="BT90" i="1"/>
  <c r="BT91" i="1"/>
  <c r="BT92" i="1"/>
  <c r="BF93" i="1"/>
  <c r="BT93" i="1"/>
  <c r="BF94" i="1"/>
  <c r="BT94" i="1"/>
  <c r="BF95" i="1"/>
  <c r="BT95" i="1"/>
  <c r="BF96" i="1"/>
  <c r="BT96" i="1"/>
  <c r="BT97" i="1"/>
  <c r="BF98" i="1"/>
  <c r="BT98" i="1"/>
  <c r="BT99" i="1"/>
  <c r="BF100" i="1"/>
  <c r="BT100" i="1"/>
  <c r="BF101" i="1"/>
  <c r="BT101" i="1"/>
  <c r="BT102" i="1"/>
  <c r="BF103" i="1"/>
  <c r="BT103" i="1"/>
  <c r="BF104" i="1"/>
  <c r="BT104" i="1"/>
  <c r="BF105" i="1"/>
  <c r="BT105" i="1"/>
  <c r="BF106" i="1"/>
  <c r="BT106" i="1"/>
  <c r="BF107" i="1"/>
  <c r="BT107" i="1"/>
  <c r="BT108" i="1"/>
  <c r="BF109" i="1"/>
  <c r="BT109" i="1"/>
  <c r="BF110" i="1"/>
  <c r="BT110" i="1"/>
  <c r="BF111" i="1"/>
  <c r="BT111" i="1"/>
  <c r="BF112" i="1"/>
  <c r="BT112" i="1"/>
  <c r="BF113" i="1"/>
  <c r="BT113" i="1"/>
  <c r="BF114" i="1"/>
  <c r="BT114" i="1"/>
  <c r="BF115" i="1"/>
  <c r="BT115" i="1"/>
  <c r="BF116" i="1"/>
  <c r="BT116" i="1"/>
  <c r="BF117" i="1"/>
  <c r="BT117" i="1"/>
  <c r="BF118" i="1"/>
  <c r="BT118" i="1"/>
  <c r="BF119" i="1"/>
  <c r="BT119" i="1"/>
  <c r="BF120" i="1"/>
  <c r="BT120" i="1"/>
  <c r="BF121" i="1"/>
  <c r="BT121" i="1"/>
  <c r="BF122" i="1"/>
  <c r="BT122" i="1"/>
  <c r="BF123" i="1"/>
  <c r="BT123" i="1"/>
  <c r="BT124" i="1"/>
  <c r="BF125" i="1"/>
  <c r="BT125" i="1"/>
  <c r="BF126" i="1"/>
  <c r="BT126" i="1"/>
  <c r="BF127" i="1"/>
  <c r="BT127" i="1"/>
  <c r="BT128" i="1"/>
  <c r="BF129" i="1"/>
  <c r="BT129" i="1"/>
  <c r="BF130" i="1"/>
  <c r="BT130" i="1"/>
  <c r="BF131" i="1"/>
  <c r="BT131" i="1"/>
  <c r="BT132" i="1"/>
  <c r="BT133" i="1"/>
  <c r="BF134" i="1"/>
  <c r="BT134" i="1"/>
  <c r="BF135" i="1"/>
  <c r="BT135" i="1"/>
  <c r="BT136" i="1"/>
  <c r="BT137" i="1"/>
  <c r="BT138" i="1"/>
  <c r="BT139" i="1"/>
  <c r="BF140" i="1"/>
  <c r="BT140" i="1"/>
  <c r="BT141" i="1"/>
  <c r="BF142" i="1"/>
  <c r="BT142" i="1"/>
  <c r="BT143" i="1"/>
  <c r="BF144" i="1"/>
  <c r="BT144" i="1"/>
  <c r="BF145" i="1"/>
  <c r="BT145" i="1"/>
  <c r="BF146" i="1"/>
  <c r="BT146" i="1"/>
  <c r="BT147" i="1"/>
  <c r="BT148" i="1"/>
  <c r="BF149" i="1"/>
  <c r="BT149" i="1"/>
  <c r="BF150" i="1"/>
  <c r="BT150" i="1"/>
  <c r="BF151" i="1"/>
  <c r="BT151" i="1"/>
  <c r="BT152" i="1"/>
  <c r="BF153" i="1"/>
  <c r="BT153" i="1"/>
  <c r="BF154" i="1"/>
  <c r="BT154" i="1"/>
  <c r="BF155" i="1"/>
  <c r="BT155" i="1"/>
  <c r="BF156" i="1"/>
  <c r="BT156" i="1"/>
  <c r="BF157" i="1"/>
  <c r="BT157" i="1"/>
  <c r="BF158" i="1"/>
  <c r="BT158" i="1"/>
  <c r="BF159" i="1"/>
  <c r="BT159" i="1"/>
  <c r="BF160" i="1"/>
  <c r="BT160" i="1"/>
  <c r="BF161" i="1"/>
  <c r="BT161" i="1"/>
  <c r="BF162" i="1"/>
  <c r="BT162" i="1"/>
  <c r="BT163" i="1"/>
  <c r="BF164" i="1"/>
  <c r="BT164" i="1"/>
  <c r="BT165" i="1"/>
  <c r="BT166" i="1"/>
  <c r="BT167" i="1"/>
  <c r="BF168" i="1"/>
  <c r="BT168" i="1"/>
  <c r="BF169" i="1"/>
  <c r="BT169" i="1"/>
  <c r="BF170" i="1"/>
  <c r="BT170" i="1"/>
  <c r="BF171" i="1"/>
  <c r="BT171" i="1"/>
  <c r="BT172" i="1"/>
  <c r="BF173" i="1"/>
  <c r="BT173" i="1"/>
  <c r="BT174" i="1"/>
  <c r="BF175" i="1"/>
  <c r="BT175" i="1"/>
  <c r="BF176" i="1"/>
  <c r="BT176" i="1"/>
  <c r="BF177" i="1"/>
  <c r="BT177" i="1"/>
  <c r="BF178" i="1"/>
  <c r="BT178" i="1"/>
  <c r="BF179" i="1"/>
  <c r="BT179" i="1"/>
  <c r="BT180" i="1"/>
  <c r="BF181" i="1"/>
  <c r="BT181" i="1"/>
  <c r="BT182" i="1"/>
  <c r="BT183" i="1"/>
  <c r="BT184" i="1"/>
  <c r="BF185" i="1"/>
  <c r="BT185" i="1"/>
  <c r="BF186" i="1"/>
  <c r="BT186" i="1"/>
  <c r="BT187" i="1"/>
  <c r="BT188" i="1"/>
  <c r="BT189" i="1"/>
  <c r="BT190" i="1"/>
  <c r="BT191" i="1"/>
  <c r="BT192" i="1"/>
  <c r="BT193" i="1"/>
  <c r="BT194" i="1"/>
  <c r="BT195" i="1"/>
  <c r="BF196" i="1"/>
  <c r="BT196" i="1"/>
  <c r="BF197" i="1"/>
  <c r="BT197" i="1"/>
  <c r="BT198" i="1"/>
  <c r="BT199" i="1"/>
  <c r="BF200" i="1"/>
  <c r="BT200" i="1"/>
  <c r="BF201" i="1"/>
  <c r="BT201" i="1"/>
  <c r="BF202" i="1"/>
  <c r="BT202" i="1"/>
  <c r="BF203" i="1"/>
  <c r="BT203" i="1"/>
  <c r="BF204" i="1"/>
  <c r="BT204" i="1"/>
  <c r="BT205" i="1"/>
  <c r="BT206" i="1"/>
  <c r="BT207" i="1"/>
  <c r="BF208" i="1"/>
  <c r="BT208" i="1"/>
  <c r="BT209" i="1"/>
  <c r="BT210" i="1"/>
  <c r="BT211" i="1"/>
  <c r="BF212" i="1"/>
  <c r="BT212" i="1"/>
  <c r="BF213" i="1"/>
  <c r="BT213" i="1"/>
  <c r="BF214" i="1"/>
  <c r="BT214" i="1"/>
  <c r="BF215" i="1"/>
  <c r="BT215" i="1"/>
  <c r="BF216" i="1"/>
  <c r="BT216" i="1"/>
  <c r="BF217" i="1"/>
  <c r="BT217" i="1"/>
  <c r="BF218" i="1"/>
  <c r="BT218" i="1"/>
  <c r="BF219" i="1"/>
  <c r="BT219" i="1"/>
  <c r="BF220" i="1"/>
  <c r="BT220" i="1"/>
  <c r="BF221" i="1"/>
  <c r="BT221" i="1"/>
  <c r="BF222" i="1"/>
  <c r="BT222" i="1"/>
  <c r="BF223" i="1"/>
  <c r="BT223" i="1"/>
  <c r="BF224" i="1"/>
  <c r="BT224" i="1"/>
  <c r="BF225" i="1"/>
  <c r="BT225" i="1"/>
  <c r="BT226" i="1"/>
  <c r="BT227" i="1"/>
  <c r="BF228" i="1"/>
  <c r="BT228" i="1"/>
  <c r="BF229" i="1"/>
  <c r="BT229" i="1"/>
  <c r="BF230" i="1"/>
  <c r="BT230" i="1"/>
  <c r="BF231" i="1"/>
  <c r="BT231" i="1"/>
  <c r="BF232" i="1"/>
  <c r="BT232" i="1"/>
  <c r="BT233" i="1"/>
  <c r="BT234" i="1"/>
  <c r="BF235" i="1"/>
  <c r="BT235" i="1"/>
  <c r="BF236" i="1"/>
  <c r="BT236" i="1"/>
  <c r="BF237" i="1"/>
  <c r="BT237" i="1"/>
  <c r="BF238" i="1"/>
  <c r="BT238" i="1"/>
  <c r="BF239" i="1"/>
  <c r="BT239" i="1"/>
  <c r="BF240" i="1"/>
  <c r="BT240" i="1"/>
  <c r="BF241" i="1"/>
  <c r="BT241" i="1"/>
  <c r="BF242" i="1"/>
  <c r="BT242" i="1"/>
  <c r="BF243" i="1"/>
  <c r="BT243" i="1"/>
  <c r="BF244" i="1"/>
  <c r="BT244" i="1"/>
  <c r="BF245" i="1"/>
  <c r="BT245" i="1"/>
  <c r="BF246" i="1"/>
  <c r="BT246" i="1"/>
  <c r="BF247" i="1"/>
  <c r="BT247" i="1"/>
  <c r="BF248" i="1"/>
  <c r="BT248" i="1"/>
  <c r="BF249" i="1"/>
  <c r="BT249" i="1"/>
  <c r="BF250" i="1"/>
  <c r="BT250" i="1"/>
  <c r="BF251" i="1"/>
  <c r="BT251" i="1"/>
  <c r="BF252" i="1"/>
  <c r="BT252" i="1"/>
  <c r="BF253" i="1"/>
  <c r="BT253" i="1"/>
  <c r="BF254" i="1"/>
  <c r="BT254" i="1"/>
  <c r="BF255" i="1"/>
  <c r="BT255" i="1"/>
  <c r="BF256" i="1"/>
  <c r="BT256" i="1"/>
  <c r="BF257" i="1"/>
  <c r="BT257" i="1"/>
  <c r="BF258" i="1"/>
  <c r="BT258" i="1"/>
  <c r="BF259" i="1"/>
  <c r="BT259" i="1"/>
  <c r="BF260" i="1"/>
  <c r="BT260" i="1"/>
  <c r="BF261" i="1"/>
  <c r="BT261" i="1"/>
  <c r="BT262" i="1"/>
  <c r="BF263" i="1"/>
  <c r="BT263" i="1"/>
  <c r="BT264" i="1"/>
  <c r="BF265" i="1"/>
  <c r="BT265" i="1"/>
  <c r="BF266" i="1"/>
  <c r="BT266" i="1"/>
  <c r="BT267" i="1"/>
  <c r="BT268" i="1"/>
  <c r="BF269" i="1"/>
  <c r="BT269" i="1"/>
  <c r="BT270" i="1"/>
  <c r="BF271" i="1"/>
  <c r="BT271" i="1"/>
  <c r="BF272" i="1"/>
  <c r="BT272" i="1"/>
  <c r="BF273" i="1"/>
  <c r="BT273" i="1"/>
  <c r="BT274" i="1"/>
  <c r="BF275" i="1"/>
  <c r="BT275" i="1"/>
  <c r="BF276" i="1"/>
  <c r="BT276" i="1"/>
  <c r="BF277" i="1"/>
  <c r="BT277" i="1"/>
  <c r="BF278" i="1"/>
  <c r="BT278" i="1"/>
  <c r="BT279" i="1"/>
  <c r="BF280" i="1"/>
  <c r="BT280" i="1"/>
  <c r="BF281" i="1"/>
  <c r="BT281" i="1"/>
  <c r="BF282" i="1"/>
  <c r="BT282" i="1"/>
  <c r="BF283" i="1"/>
  <c r="BT283" i="1"/>
  <c r="BT284" i="1"/>
  <c r="BF285" i="1"/>
  <c r="BT285" i="1"/>
  <c r="BF286" i="1"/>
  <c r="BT286" i="1"/>
  <c r="BF287" i="1"/>
  <c r="BT287" i="1"/>
  <c r="BF288" i="1"/>
  <c r="BT288" i="1"/>
  <c r="BF289" i="1"/>
  <c r="BT289" i="1"/>
  <c r="BF290" i="1"/>
  <c r="BT290" i="1"/>
  <c r="BF291" i="1"/>
  <c r="BT291" i="1"/>
  <c r="BF292" i="1"/>
  <c r="BT292" i="1"/>
  <c r="BF293" i="1"/>
  <c r="BT293" i="1"/>
  <c r="BF294" i="1"/>
  <c r="BT294" i="1"/>
  <c r="BF295" i="1"/>
  <c r="BT295" i="1"/>
  <c r="BF296" i="1"/>
  <c r="BT296" i="1"/>
  <c r="BF297" i="1"/>
  <c r="BT297" i="1"/>
  <c r="BT298" i="1"/>
  <c r="BF299" i="1"/>
  <c r="BT299" i="1"/>
  <c r="BF300" i="1"/>
  <c r="BT300" i="1"/>
  <c r="BF301" i="1"/>
  <c r="BT301" i="1"/>
  <c r="BF302" i="1"/>
  <c r="BT302" i="1"/>
  <c r="BF303" i="1"/>
  <c r="BT303" i="1"/>
  <c r="BF304" i="1"/>
  <c r="BT304" i="1"/>
  <c r="BF305" i="1"/>
  <c r="BT305" i="1"/>
  <c r="BF306" i="1"/>
  <c r="BT306" i="1"/>
  <c r="BT307" i="1"/>
  <c r="BF308" i="1"/>
  <c r="BT308" i="1"/>
  <c r="BF309" i="1"/>
  <c r="BT309" i="1"/>
  <c r="BF310" i="1"/>
  <c r="BT310" i="1"/>
  <c r="BF311" i="1"/>
  <c r="BT311" i="1"/>
  <c r="BF312" i="1"/>
  <c r="BT312" i="1"/>
  <c r="BF313" i="1"/>
  <c r="BT313" i="1"/>
  <c r="BT314" i="1"/>
  <c r="BF315" i="1"/>
  <c r="BT315" i="1"/>
  <c r="BF316" i="1"/>
  <c r="BT316" i="1"/>
  <c r="BF317" i="1"/>
  <c r="BT317" i="1"/>
  <c r="BF318" i="1"/>
  <c r="BT318" i="1"/>
  <c r="BF319" i="1"/>
  <c r="BT319" i="1"/>
  <c r="BF320" i="1"/>
  <c r="BT320" i="1"/>
  <c r="BF321" i="1"/>
  <c r="BT321" i="1"/>
  <c r="BT322" i="1"/>
  <c r="BF323" i="1"/>
  <c r="BT323" i="1"/>
  <c r="BF324" i="1"/>
  <c r="BT324" i="1"/>
  <c r="BF325" i="1"/>
  <c r="BT325" i="1"/>
  <c r="BF326" i="1"/>
  <c r="BT326" i="1"/>
  <c r="BF327" i="1"/>
  <c r="BT327" i="1"/>
  <c r="BT328" i="1"/>
  <c r="BF329" i="1"/>
  <c r="BT329" i="1"/>
  <c r="BF330" i="1"/>
  <c r="BT330" i="1"/>
  <c r="BF331" i="1"/>
  <c r="BT331" i="1"/>
  <c r="BT332" i="1"/>
  <c r="BF333" i="1"/>
  <c r="BT333" i="1"/>
  <c r="BT334" i="1"/>
  <c r="BF335" i="1"/>
  <c r="BT335" i="1"/>
  <c r="BF336" i="1"/>
  <c r="BT336" i="1"/>
  <c r="BF337" i="1"/>
  <c r="BT337" i="1"/>
  <c r="BF338" i="1"/>
  <c r="BT338" i="1"/>
  <c r="BF339" i="1"/>
  <c r="BT339" i="1"/>
  <c r="BF340" i="1"/>
  <c r="BT340" i="1"/>
  <c r="BF341" i="1"/>
  <c r="BT341" i="1"/>
  <c r="BF342" i="1"/>
  <c r="BT342" i="1"/>
  <c r="BF343" i="1"/>
  <c r="BT343" i="1"/>
  <c r="BF344" i="1"/>
  <c r="BT344" i="1"/>
  <c r="BF345" i="1"/>
  <c r="BT345" i="1"/>
  <c r="BF346" i="1"/>
  <c r="BT346" i="1"/>
  <c r="BF347" i="1"/>
  <c r="BT347" i="1"/>
  <c r="BT348" i="1"/>
  <c r="BT349" i="1"/>
  <c r="BT350" i="1"/>
  <c r="BT351" i="1"/>
  <c r="BT352" i="1"/>
  <c r="BF353" i="1"/>
  <c r="BT353" i="1"/>
  <c r="BF354" i="1"/>
  <c r="BT354" i="1"/>
  <c r="BF355" i="1"/>
  <c r="BT355" i="1"/>
  <c r="BF356" i="1"/>
  <c r="BT356" i="1"/>
  <c r="BF357" i="1"/>
  <c r="BT357" i="1"/>
  <c r="BF358" i="1"/>
  <c r="BT358" i="1"/>
  <c r="BF359" i="1"/>
  <c r="BT359" i="1"/>
  <c r="BF360" i="1"/>
  <c r="BT360" i="1"/>
  <c r="BT361" i="1"/>
  <c r="BF362" i="1"/>
  <c r="BT362" i="1"/>
  <c r="BF363" i="1"/>
  <c r="BT363" i="1"/>
  <c r="BF364" i="1"/>
  <c r="BT364" i="1"/>
  <c r="BF365" i="1"/>
  <c r="BT365" i="1"/>
  <c r="BF366" i="1"/>
  <c r="BT366" i="1"/>
  <c r="BF367" i="1"/>
  <c r="BT367" i="1"/>
  <c r="BF368" i="1"/>
  <c r="BT368" i="1"/>
  <c r="BF369" i="1"/>
  <c r="BT369" i="1"/>
  <c r="BF370" i="1"/>
  <c r="BT370" i="1"/>
  <c r="BF371" i="1"/>
  <c r="BT371" i="1"/>
  <c r="BF372" i="1"/>
  <c r="BT372" i="1"/>
  <c r="BF373" i="1"/>
  <c r="BT373" i="1"/>
  <c r="BF374" i="1"/>
  <c r="BT374" i="1"/>
  <c r="BT375" i="1"/>
  <c r="BT376" i="1"/>
  <c r="BF377" i="1"/>
  <c r="BT377" i="1"/>
  <c r="BF378" i="1"/>
  <c r="BT378" i="1"/>
  <c r="BF379" i="1"/>
  <c r="BT379" i="1"/>
  <c r="BF380" i="1"/>
  <c r="BT380" i="1"/>
  <c r="BF381" i="1"/>
  <c r="BT381" i="1"/>
  <c r="BF382" i="1"/>
  <c r="BT382" i="1"/>
  <c r="BF383" i="1"/>
  <c r="BT383" i="1"/>
  <c r="BF384" i="1"/>
  <c r="BT384" i="1"/>
  <c r="BF385" i="1"/>
  <c r="BT385" i="1"/>
  <c r="BT386" i="1"/>
  <c r="BF387" i="1"/>
  <c r="BT387" i="1"/>
  <c r="BF388" i="1"/>
  <c r="BT388" i="1"/>
  <c r="BF389" i="1"/>
  <c r="BT389" i="1"/>
  <c r="BF390" i="1"/>
  <c r="BT390" i="1"/>
  <c r="BF391" i="1"/>
  <c r="BT391" i="1"/>
  <c r="BF392" i="1"/>
  <c r="BT392" i="1"/>
  <c r="BF393" i="1"/>
  <c r="BT393" i="1"/>
  <c r="BF394" i="1"/>
  <c r="BT394" i="1"/>
  <c r="BF395" i="1"/>
  <c r="BT395" i="1"/>
  <c r="BF396" i="1"/>
  <c r="BT396" i="1"/>
  <c r="BF397" i="1"/>
  <c r="BT397" i="1"/>
  <c r="BF398" i="1"/>
  <c r="BT398" i="1"/>
  <c r="BT399" i="1"/>
  <c r="BF400" i="1"/>
  <c r="BT400" i="1"/>
  <c r="BF401" i="1"/>
  <c r="BT401" i="1"/>
  <c r="BF402" i="1"/>
  <c r="BT402" i="1"/>
  <c r="BF403" i="1"/>
  <c r="BT403" i="1"/>
  <c r="BF404" i="1"/>
  <c r="BT404" i="1"/>
  <c r="BT405" i="1"/>
  <c r="BT406" i="1"/>
  <c r="BF407" i="1"/>
  <c r="BT407" i="1"/>
  <c r="BT408" i="1"/>
  <c r="BT409" i="1"/>
  <c r="BF410" i="1"/>
  <c r="BT410" i="1"/>
  <c r="BF411" i="1"/>
  <c r="BT411" i="1"/>
  <c r="BF412" i="1"/>
  <c r="BT412" i="1"/>
  <c r="BF413" i="1"/>
  <c r="BT413" i="1"/>
  <c r="BF414" i="1"/>
  <c r="BT414" i="1"/>
  <c r="BF415" i="1"/>
  <c r="BT415" i="1"/>
  <c r="BF416" i="1"/>
  <c r="BT416" i="1"/>
  <c r="BF417" i="1"/>
  <c r="BT417" i="1"/>
  <c r="BF418" i="1"/>
  <c r="BT418" i="1"/>
  <c r="BF419" i="1"/>
  <c r="BT419" i="1"/>
  <c r="BF420" i="1"/>
  <c r="BT420" i="1"/>
  <c r="BF421" i="1"/>
  <c r="BT421" i="1"/>
  <c r="BT422" i="1"/>
  <c r="BT423" i="1"/>
  <c r="BT424" i="1"/>
  <c r="BF425" i="1"/>
  <c r="BT425" i="1"/>
  <c r="BT426" i="1"/>
  <c r="BF427" i="1"/>
  <c r="BT427" i="1"/>
  <c r="BF428" i="1"/>
  <c r="BT428" i="1"/>
  <c r="BF429" i="1"/>
  <c r="BT429" i="1"/>
  <c r="BF430" i="1"/>
  <c r="BT430" i="1"/>
  <c r="BF431" i="1"/>
  <c r="BT431" i="1"/>
  <c r="BF432" i="1"/>
  <c r="BT432" i="1"/>
  <c r="BF433" i="1"/>
  <c r="BT433" i="1"/>
  <c r="BF434" i="1"/>
  <c r="BT434" i="1"/>
  <c r="BF435" i="1"/>
  <c r="BT435" i="1"/>
  <c r="BT436" i="1"/>
  <c r="BF437" i="1"/>
  <c r="BT437" i="1"/>
  <c r="BF438" i="1"/>
  <c r="BT438" i="1"/>
  <c r="BF439" i="1"/>
  <c r="BT439" i="1"/>
  <c r="BF440" i="1"/>
  <c r="BT440" i="1"/>
  <c r="BF441" i="1"/>
  <c r="BT441" i="1"/>
  <c r="BF442" i="1"/>
  <c r="BT442" i="1"/>
  <c r="BF443" i="1"/>
  <c r="BT443" i="1"/>
  <c r="BT444" i="1"/>
  <c r="BF445" i="1"/>
  <c r="BT445" i="1"/>
  <c r="BF446" i="1"/>
  <c r="BT446" i="1"/>
  <c r="BF447" i="1"/>
  <c r="BT447" i="1"/>
  <c r="BF448" i="1"/>
  <c r="BT448" i="1"/>
  <c r="BF449" i="1"/>
  <c r="BT449" i="1"/>
  <c r="BF450" i="1"/>
  <c r="BT450" i="1"/>
  <c r="BF451" i="1"/>
  <c r="BT451" i="1"/>
  <c r="BF452" i="1"/>
  <c r="BT452" i="1"/>
  <c r="BF453" i="1"/>
  <c r="BT453" i="1"/>
  <c r="BF454" i="1"/>
  <c r="BT454" i="1"/>
  <c r="BF455" i="1"/>
  <c r="BT455" i="1"/>
  <c r="BF456" i="1"/>
  <c r="BT456" i="1"/>
  <c r="BF457" i="1"/>
  <c r="BT457" i="1"/>
  <c r="BF458" i="1"/>
  <c r="BT458" i="1"/>
  <c r="BF459" i="1"/>
  <c r="BT459" i="1"/>
  <c r="BF460" i="1"/>
  <c r="BT460" i="1"/>
  <c r="BF461" i="1"/>
  <c r="BT461" i="1"/>
  <c r="BF462" i="1"/>
  <c r="BT462" i="1"/>
  <c r="BF463" i="1"/>
  <c r="BT463" i="1"/>
  <c r="BF464" i="1"/>
  <c r="BT464" i="1"/>
  <c r="BF465" i="1"/>
  <c r="BT465" i="1"/>
  <c r="BF466" i="1"/>
  <c r="BT466" i="1"/>
  <c r="BF467" i="1"/>
  <c r="BT467" i="1"/>
  <c r="BT468" i="1"/>
  <c r="BT469" i="1"/>
  <c r="BT470" i="1"/>
  <c r="BT471" i="1"/>
  <c r="BF472" i="1"/>
  <c r="BT472" i="1"/>
  <c r="BT473" i="1"/>
  <c r="BT474" i="1"/>
  <c r="BT475" i="1"/>
  <c r="BF476" i="1"/>
  <c r="BT476" i="1"/>
  <c r="BT477" i="1"/>
  <c r="BT478" i="1"/>
  <c r="BF479" i="1"/>
  <c r="BT479" i="1"/>
  <c r="BF480" i="1"/>
  <c r="BT480" i="1"/>
  <c r="BT481" i="1"/>
  <c r="BF482" i="1"/>
  <c r="BT482" i="1"/>
  <c r="BF483" i="1"/>
  <c r="BT483" i="1"/>
  <c r="BT484" i="1"/>
  <c r="BF485" i="1"/>
  <c r="BT485" i="1"/>
  <c r="BT486" i="1"/>
  <c r="BF487" i="1"/>
  <c r="BT487" i="1"/>
  <c r="BT488" i="1"/>
  <c r="BF489" i="1"/>
  <c r="BT489" i="1"/>
  <c r="BT490" i="1"/>
  <c r="BF491" i="1"/>
  <c r="BT491" i="1"/>
  <c r="BF492" i="1"/>
  <c r="BT492" i="1"/>
  <c r="BF493" i="1"/>
  <c r="BT493" i="1"/>
  <c r="BF494" i="1"/>
  <c r="BT494" i="1"/>
  <c r="BT495" i="1"/>
  <c r="BF496" i="1"/>
  <c r="BT496" i="1"/>
  <c r="BF497" i="1"/>
  <c r="BT497" i="1"/>
  <c r="BF498" i="1"/>
  <c r="BT498" i="1"/>
  <c r="BF499" i="1"/>
  <c r="BT499" i="1"/>
  <c r="BF500" i="1"/>
  <c r="BT500" i="1"/>
  <c r="BF501" i="1"/>
  <c r="BT501" i="1"/>
  <c r="BT502" i="1"/>
  <c r="BF503" i="1"/>
  <c r="BT503" i="1"/>
  <c r="BF504" i="1"/>
  <c r="BT504" i="1"/>
  <c r="BF505" i="1"/>
  <c r="BT505" i="1"/>
  <c r="BT506" i="1"/>
  <c r="BF507" i="1"/>
  <c r="BT507" i="1"/>
  <c r="BT508" i="1"/>
  <c r="BT509" i="1"/>
  <c r="BT510" i="1"/>
  <c r="BT511" i="1"/>
  <c r="BT512" i="1"/>
  <c r="BT513" i="1"/>
  <c r="BF514" i="1"/>
  <c r="BT514" i="1"/>
  <c r="BT515" i="1"/>
  <c r="BF516" i="1"/>
  <c r="BT516" i="1"/>
  <c r="BF517" i="1"/>
  <c r="BT517" i="1"/>
  <c r="BF518" i="1"/>
  <c r="BT518" i="1"/>
  <c r="BF519" i="1"/>
  <c r="BT519" i="1"/>
  <c r="BF520" i="1"/>
  <c r="BT520" i="1"/>
  <c r="BF521" i="1"/>
  <c r="BT521" i="1"/>
  <c r="BF522" i="1"/>
  <c r="BT522" i="1"/>
  <c r="BT523" i="1"/>
  <c r="BF524" i="1"/>
  <c r="BT524" i="1"/>
  <c r="BF525" i="1"/>
  <c r="BT525" i="1"/>
  <c r="BF526" i="1"/>
  <c r="BT526" i="1"/>
  <c r="BT527" i="1"/>
  <c r="BT528" i="1"/>
  <c r="BT529" i="1"/>
  <c r="BT530" i="1"/>
  <c r="BT531" i="1"/>
  <c r="BT532" i="1"/>
  <c r="BT533" i="1"/>
  <c r="BT534" i="1"/>
  <c r="BT535" i="1"/>
  <c r="BT536" i="1"/>
  <c r="BT537" i="1"/>
  <c r="BT538" i="1"/>
  <c r="BT539" i="1"/>
  <c r="BT540" i="1"/>
  <c r="BT541" i="1"/>
  <c r="BT542" i="1"/>
  <c r="BT543" i="1"/>
  <c r="BT544" i="1"/>
  <c r="BT545" i="1"/>
  <c r="BT546" i="1"/>
  <c r="BT547" i="1"/>
  <c r="BT548" i="1"/>
  <c r="BT549" i="1"/>
  <c r="BT550" i="1"/>
  <c r="BT551" i="1"/>
  <c r="BT552" i="1"/>
  <c r="BT553" i="1"/>
  <c r="BT554" i="1"/>
  <c r="BT555" i="1"/>
  <c r="BT556" i="1"/>
  <c r="BT557" i="1"/>
  <c r="BT558" i="1"/>
  <c r="BT559" i="1"/>
  <c r="BT560" i="1"/>
  <c r="BT561" i="1"/>
  <c r="BF562" i="1"/>
  <c r="BT562" i="1"/>
  <c r="BF563" i="1"/>
  <c r="BT563" i="1"/>
  <c r="BF564" i="1"/>
  <c r="BT564" i="1"/>
  <c r="BF565" i="1"/>
  <c r="BT565" i="1"/>
  <c r="BF566" i="1"/>
  <c r="BT566" i="1"/>
  <c r="BF567" i="1"/>
  <c r="BT567" i="1"/>
  <c r="BF568" i="1"/>
  <c r="BT568" i="1"/>
  <c r="BF569" i="1"/>
  <c r="BT569" i="1"/>
  <c r="BF570" i="1"/>
  <c r="BT570" i="1"/>
  <c r="BF571" i="1"/>
  <c r="BT571" i="1"/>
  <c r="BF572" i="1"/>
  <c r="BT572" i="1"/>
  <c r="BF573" i="1"/>
  <c r="BT573" i="1"/>
  <c r="BF574" i="1"/>
  <c r="BT574" i="1"/>
  <c r="BF575" i="1"/>
  <c r="BT575" i="1"/>
  <c r="BF576" i="1"/>
  <c r="BT576" i="1"/>
  <c r="BF577" i="1"/>
  <c r="BT577" i="1"/>
  <c r="BF578" i="1"/>
  <c r="BT578" i="1"/>
  <c r="BF579" i="1"/>
  <c r="BT579" i="1"/>
  <c r="BF580" i="1"/>
  <c r="BT580" i="1"/>
  <c r="BF581" i="1"/>
  <c r="BT581" i="1"/>
  <c r="BF582" i="1"/>
  <c r="BT582" i="1"/>
  <c r="BF583" i="1"/>
  <c r="BT583" i="1"/>
  <c r="BF584" i="1"/>
  <c r="BT584" i="1"/>
  <c r="BF585" i="1"/>
  <c r="BT585" i="1"/>
  <c r="BF586" i="1"/>
  <c r="BT586" i="1"/>
  <c r="BF587" i="1"/>
  <c r="BT587" i="1"/>
  <c r="BF588" i="1"/>
  <c r="BT588" i="1"/>
  <c r="BF589" i="1"/>
  <c r="BT589" i="1"/>
  <c r="BF590" i="1"/>
  <c r="BT590" i="1"/>
  <c r="BF591" i="1"/>
  <c r="BT591" i="1"/>
  <c r="BF592" i="1"/>
  <c r="BT592" i="1"/>
  <c r="BF593" i="1"/>
  <c r="BT593" i="1"/>
  <c r="BF594" i="1"/>
  <c r="BT594" i="1"/>
  <c r="BF595" i="1"/>
  <c r="BT595" i="1"/>
  <c r="BF596" i="1"/>
  <c r="BT596" i="1"/>
  <c r="BF597" i="1"/>
  <c r="BT597" i="1"/>
  <c r="BF598" i="1"/>
  <c r="BT598" i="1"/>
  <c r="BF599" i="1"/>
  <c r="BT599" i="1"/>
  <c r="BF600" i="1"/>
  <c r="BT600" i="1"/>
  <c r="BF601" i="1"/>
  <c r="BT601" i="1"/>
  <c r="BF602" i="1"/>
  <c r="BT602" i="1"/>
  <c r="BF603" i="1"/>
  <c r="BT603" i="1"/>
  <c r="BF604" i="1"/>
  <c r="BT604" i="1"/>
  <c r="BF605" i="1"/>
  <c r="BT605" i="1"/>
  <c r="BF606" i="1"/>
  <c r="BT606" i="1"/>
  <c r="BF607" i="1"/>
  <c r="BT607" i="1"/>
  <c r="BF608" i="1"/>
  <c r="BT608" i="1"/>
  <c r="BF609" i="1"/>
  <c r="BT609" i="1"/>
  <c r="BF610" i="1"/>
  <c r="BT610" i="1"/>
  <c r="BF611" i="1"/>
  <c r="BT611" i="1"/>
  <c r="BF612" i="1"/>
  <c r="BT612" i="1"/>
  <c r="BF613" i="1"/>
  <c r="BT613" i="1"/>
  <c r="BF614" i="1"/>
  <c r="BT614" i="1"/>
  <c r="BF615" i="1"/>
  <c r="BT615" i="1"/>
  <c r="BF616" i="1"/>
  <c r="BT616" i="1"/>
  <c r="BF617" i="1"/>
  <c r="BT617" i="1"/>
  <c r="BF618" i="1"/>
  <c r="BT618" i="1"/>
  <c r="BF619" i="1"/>
  <c r="BT619" i="1"/>
  <c r="BF620" i="1"/>
  <c r="BT620" i="1"/>
  <c r="BF621" i="1"/>
  <c r="BT621" i="1"/>
  <c r="BF622" i="1"/>
  <c r="BT622" i="1"/>
  <c r="BF623" i="1"/>
  <c r="BT623" i="1"/>
  <c r="BF624" i="1"/>
  <c r="BT624" i="1"/>
  <c r="BF625" i="1"/>
  <c r="BT625" i="1"/>
  <c r="BF626" i="1"/>
  <c r="BT626" i="1"/>
  <c r="BF627" i="1"/>
  <c r="BT627" i="1"/>
  <c r="BF628" i="1"/>
  <c r="BT628" i="1"/>
  <c r="BF629" i="1"/>
  <c r="BT629" i="1"/>
  <c r="BF630" i="1"/>
  <c r="BT630" i="1"/>
  <c r="BF631" i="1"/>
  <c r="BT631" i="1"/>
  <c r="BF632" i="1"/>
  <c r="BT632" i="1"/>
  <c r="BF633" i="1"/>
  <c r="BT633" i="1"/>
  <c r="BF634" i="1"/>
  <c r="BT634" i="1"/>
  <c r="BF635" i="1"/>
  <c r="BT635" i="1"/>
  <c r="BF636" i="1"/>
  <c r="BT636" i="1"/>
  <c r="BF637" i="1"/>
  <c r="BT637" i="1"/>
  <c r="BF638" i="1"/>
  <c r="BT638" i="1"/>
  <c r="BF639" i="1"/>
  <c r="BT639" i="1"/>
  <c r="BF640" i="1"/>
  <c r="BT640" i="1"/>
  <c r="BF641" i="1"/>
  <c r="BT641" i="1"/>
  <c r="BF642" i="1"/>
  <c r="BT642" i="1"/>
  <c r="BF643" i="1"/>
  <c r="BT643" i="1"/>
  <c r="BF644" i="1"/>
  <c r="BT644" i="1"/>
  <c r="BT645" i="1"/>
  <c r="BT646" i="1"/>
  <c r="BT647" i="1"/>
  <c r="BT648" i="1"/>
  <c r="BT649" i="1"/>
  <c r="BT650" i="1"/>
  <c r="BT651" i="1"/>
  <c r="BT652" i="1"/>
  <c r="BT653" i="1"/>
  <c r="BT654" i="1"/>
  <c r="BT655" i="1"/>
  <c r="BT656" i="1"/>
  <c r="BT657" i="1"/>
  <c r="BT658" i="1"/>
  <c r="BT659" i="1"/>
  <c r="BT660" i="1"/>
  <c r="BT661" i="1"/>
  <c r="BT662" i="1"/>
  <c r="BT663" i="1"/>
  <c r="BT664" i="1"/>
  <c r="BT665" i="1"/>
  <c r="BF666" i="1"/>
  <c r="BT666" i="1"/>
  <c r="BF667" i="1"/>
  <c r="BT667" i="1"/>
  <c r="BF668" i="1"/>
  <c r="BT668" i="1"/>
  <c r="BF669" i="1"/>
  <c r="BT669" i="1"/>
  <c r="BF670" i="1"/>
  <c r="BT670" i="1"/>
  <c r="BF671" i="1"/>
  <c r="BT671" i="1"/>
  <c r="BT672" i="1"/>
  <c r="BF673" i="1"/>
  <c r="BT673" i="1"/>
  <c r="BF674" i="1"/>
  <c r="BT674" i="1"/>
  <c r="BF675" i="1"/>
  <c r="BT675" i="1"/>
  <c r="BT676" i="1"/>
  <c r="BT677" i="1"/>
  <c r="BF678" i="1"/>
  <c r="BT678" i="1"/>
  <c r="BT679" i="1"/>
  <c r="BF680" i="1"/>
  <c r="BT680" i="1"/>
  <c r="BF681" i="1"/>
  <c r="BT681" i="1"/>
  <c r="BF682" i="1"/>
  <c r="BT682" i="1"/>
  <c r="BT683" i="1"/>
  <c r="BT684" i="1"/>
  <c r="BF685" i="1"/>
  <c r="BT685" i="1"/>
  <c r="BF686" i="1"/>
  <c r="BT686" i="1"/>
  <c r="BF687" i="1"/>
  <c r="BT687" i="1"/>
  <c r="BF688" i="1"/>
  <c r="BT688" i="1"/>
  <c r="BF689" i="1"/>
  <c r="BT689" i="1"/>
  <c r="BF690" i="1"/>
  <c r="BT690" i="1"/>
  <c r="BT691" i="1"/>
  <c r="BT692" i="1"/>
  <c r="BT693" i="1"/>
  <c r="BT694" i="1"/>
  <c r="BT695" i="1"/>
  <c r="BT696" i="1"/>
  <c r="BT697" i="1"/>
  <c r="BT698" i="1"/>
  <c r="BF699" i="1"/>
  <c r="BT699" i="1"/>
  <c r="BT700" i="1"/>
  <c r="BF701" i="1"/>
  <c r="BT701" i="1"/>
  <c r="BF702" i="1"/>
  <c r="BT702" i="1"/>
  <c r="BF703" i="1"/>
  <c r="BT703" i="1"/>
  <c r="BT704" i="1"/>
  <c r="BT705" i="1"/>
  <c r="BT706" i="1"/>
  <c r="BT707" i="1"/>
  <c r="BF708" i="1"/>
  <c r="BT708" i="1"/>
  <c r="BT709" i="1"/>
  <c r="BT710" i="1"/>
  <c r="BF711" i="1"/>
  <c r="BT711" i="1"/>
  <c r="BT712" i="1"/>
  <c r="BT713" i="1"/>
  <c r="BF714" i="1"/>
  <c r="BT714" i="1"/>
  <c r="BT715" i="1"/>
  <c r="BF716" i="1"/>
  <c r="BT716" i="1"/>
  <c r="BT717" i="1"/>
  <c r="BF718" i="1"/>
  <c r="BT718" i="1"/>
  <c r="BF719" i="1"/>
  <c r="BT719" i="1"/>
  <c r="BF720" i="1"/>
  <c r="BT720" i="1"/>
  <c r="BF721" i="1"/>
  <c r="BT721" i="1"/>
  <c r="BF722" i="1"/>
  <c r="BT722" i="1"/>
  <c r="BF723" i="1"/>
  <c r="BT723" i="1"/>
  <c r="BF724" i="1"/>
  <c r="BT724" i="1"/>
  <c r="BF725" i="1"/>
  <c r="BT725" i="1"/>
  <c r="BT726" i="1"/>
  <c r="BT727" i="1"/>
  <c r="BT728" i="1"/>
  <c r="BF729" i="1"/>
  <c r="BT729" i="1"/>
  <c r="BF730" i="1"/>
  <c r="BT730" i="1"/>
  <c r="BF731" i="1"/>
  <c r="BT731" i="1"/>
  <c r="BF732" i="1"/>
  <c r="BT732" i="1"/>
  <c r="BF733" i="1"/>
  <c r="BT733" i="1"/>
  <c r="BF734" i="1"/>
  <c r="BT734" i="1"/>
  <c r="BF735" i="1"/>
  <c r="BT735" i="1"/>
  <c r="BF736" i="1"/>
  <c r="BT736" i="1"/>
  <c r="BF737" i="1"/>
  <c r="BT737" i="1"/>
  <c r="BF738" i="1"/>
  <c r="BT738" i="1"/>
  <c r="BF739" i="1"/>
  <c r="BT739" i="1"/>
  <c r="BF740" i="1"/>
  <c r="BT740" i="1"/>
  <c r="BF741" i="1"/>
  <c r="BT741" i="1"/>
  <c r="BF742" i="1"/>
  <c r="BT742" i="1"/>
  <c r="BF743" i="1"/>
  <c r="BT743" i="1"/>
  <c r="BF744" i="1"/>
  <c r="BT744" i="1"/>
  <c r="BF745" i="1"/>
  <c r="BT745" i="1"/>
  <c r="BF746" i="1"/>
  <c r="BT746" i="1"/>
  <c r="BF747" i="1"/>
  <c r="BT747" i="1"/>
  <c r="BF748" i="1"/>
  <c r="BT748" i="1"/>
  <c r="BF749" i="1"/>
  <c r="BT749" i="1"/>
  <c r="BF750" i="1"/>
  <c r="BT750" i="1"/>
  <c r="BF751" i="1"/>
  <c r="BT751" i="1"/>
  <c r="BF752" i="1"/>
  <c r="BT752" i="1"/>
  <c r="BF753" i="1"/>
  <c r="BT753" i="1"/>
  <c r="BF754" i="1"/>
  <c r="BT754" i="1"/>
  <c r="BF755" i="1"/>
  <c r="BT755" i="1"/>
  <c r="BF756" i="1"/>
  <c r="BT756" i="1"/>
  <c r="BF757" i="1"/>
  <c r="BT757" i="1"/>
  <c r="BF758" i="1"/>
  <c r="BT758" i="1"/>
  <c r="BF759" i="1"/>
  <c r="BT759" i="1"/>
  <c r="BF760" i="1"/>
  <c r="BT760" i="1"/>
  <c r="BF761" i="1"/>
  <c r="BT761" i="1"/>
  <c r="BF762" i="1"/>
  <c r="BT762" i="1"/>
  <c r="BF763" i="1"/>
  <c r="BT763" i="1"/>
  <c r="BF764" i="1"/>
  <c r="BT764" i="1"/>
  <c r="BF765" i="1"/>
  <c r="BT765" i="1"/>
  <c r="BT766" i="1"/>
  <c r="BF767" i="1"/>
  <c r="BT767" i="1"/>
  <c r="BF768" i="1"/>
  <c r="BT768" i="1"/>
  <c r="BF769" i="1"/>
  <c r="BT769" i="1"/>
  <c r="BF770" i="1"/>
  <c r="BT770" i="1"/>
  <c r="BF771" i="1"/>
  <c r="BT771" i="1"/>
  <c r="BF772" i="1"/>
  <c r="BT772" i="1"/>
  <c r="BF773" i="1"/>
  <c r="BT773" i="1"/>
  <c r="BF774" i="1"/>
  <c r="BT774" i="1"/>
  <c r="BF775" i="1"/>
  <c r="BT775" i="1"/>
  <c r="BF776" i="1"/>
  <c r="BT776" i="1"/>
  <c r="BT777" i="1"/>
  <c r="BF778" i="1"/>
  <c r="BT778" i="1"/>
  <c r="BT779" i="1"/>
  <c r="BT780" i="1"/>
  <c r="BT781" i="1"/>
  <c r="BT782" i="1"/>
  <c r="BF783" i="1"/>
  <c r="BT783" i="1"/>
  <c r="BF784" i="1"/>
  <c r="BT784" i="1"/>
  <c r="BF785" i="1"/>
  <c r="BT785" i="1"/>
  <c r="BF786" i="1"/>
  <c r="BT786" i="1"/>
  <c r="BT787" i="1"/>
  <c r="BF788" i="1"/>
  <c r="BT788" i="1"/>
  <c r="BF789" i="1"/>
  <c r="BT789" i="1"/>
  <c r="BT790" i="1"/>
  <c r="BT791" i="1"/>
  <c r="BF792" i="1"/>
  <c r="BT792" i="1"/>
  <c r="BF793" i="1"/>
  <c r="BT793" i="1"/>
  <c r="BT794" i="1"/>
  <c r="BT795" i="1"/>
  <c r="BT796" i="1"/>
  <c r="BT797" i="1"/>
  <c r="BF798" i="1"/>
  <c r="BT798" i="1"/>
  <c r="BT799" i="1"/>
  <c r="BT800" i="1"/>
  <c r="BT801" i="1"/>
  <c r="BF802" i="1"/>
  <c r="BT802" i="1"/>
  <c r="BT803" i="1"/>
  <c r="BT804" i="1"/>
  <c r="BT805" i="1"/>
  <c r="BT806" i="1"/>
  <c r="BT807" i="1"/>
  <c r="BT808" i="1"/>
  <c r="BT809" i="1"/>
  <c r="BT810" i="1"/>
  <c r="BF811" i="1"/>
  <c r="BT811" i="1"/>
  <c r="BF812" i="1"/>
  <c r="BT812" i="1"/>
  <c r="BF813" i="1"/>
  <c r="BT813" i="1"/>
  <c r="BT814" i="1"/>
  <c r="BT815" i="1"/>
  <c r="BT816" i="1"/>
  <c r="BT817" i="1"/>
  <c r="BT818" i="1"/>
  <c r="BT819" i="1"/>
  <c r="BT820" i="1"/>
  <c r="BT821" i="1"/>
  <c r="BT822" i="1"/>
  <c r="BT823" i="1"/>
  <c r="BT824" i="1"/>
  <c r="BT825" i="1"/>
  <c r="BT826" i="1"/>
  <c r="BT827" i="1"/>
  <c r="BT828" i="1"/>
  <c r="BT829" i="1"/>
  <c r="BT830" i="1"/>
  <c r="BT831" i="1"/>
  <c r="BT832" i="1"/>
  <c r="BT833" i="1"/>
  <c r="BT834" i="1"/>
  <c r="BT835" i="1"/>
  <c r="BT836" i="1"/>
  <c r="BT837" i="1"/>
  <c r="BT838" i="1"/>
  <c r="BT839" i="1"/>
  <c r="BF840" i="1"/>
  <c r="BT840" i="1"/>
  <c r="BF841" i="1"/>
  <c r="BT841" i="1"/>
  <c r="BF842" i="1"/>
  <c r="BT842" i="1"/>
  <c r="BT843" i="1"/>
  <c r="BF844" i="1"/>
  <c r="BT844" i="1"/>
  <c r="BF845" i="1"/>
  <c r="BT845" i="1"/>
  <c r="BF846" i="1"/>
  <c r="BT846" i="1"/>
  <c r="BF847" i="1"/>
  <c r="BT847" i="1"/>
  <c r="BF848" i="1"/>
  <c r="BT848" i="1"/>
  <c r="BF849" i="1"/>
  <c r="BT849" i="1"/>
  <c r="BF850" i="1"/>
  <c r="BT850" i="1"/>
  <c r="BF851" i="1"/>
  <c r="BT851" i="1"/>
  <c r="BT852" i="1"/>
  <c r="BF853" i="1"/>
  <c r="BT853" i="1"/>
  <c r="BT854" i="1"/>
  <c r="BF855" i="1"/>
  <c r="BT855" i="1"/>
  <c r="BF856" i="1"/>
  <c r="BT856" i="1"/>
  <c r="BF857" i="1"/>
  <c r="BT857" i="1"/>
  <c r="BF858" i="1"/>
  <c r="BT858" i="1"/>
  <c r="BF859" i="1"/>
  <c r="BT859" i="1"/>
  <c r="BF860" i="1"/>
  <c r="BT860" i="1"/>
  <c r="BF861" i="1"/>
  <c r="BT861" i="1"/>
  <c r="BF862" i="1"/>
  <c r="BT862" i="1"/>
  <c r="BF863" i="1"/>
  <c r="BT863" i="1"/>
  <c r="BF864" i="1"/>
  <c r="BT864" i="1"/>
  <c r="BF865" i="1"/>
  <c r="BT865" i="1"/>
  <c r="BF866" i="1"/>
  <c r="BT866" i="1"/>
  <c r="BF867" i="1"/>
  <c r="BT867" i="1"/>
  <c r="BT868" i="1"/>
  <c r="BF869" i="1"/>
  <c r="BT869" i="1"/>
  <c r="BF870" i="1"/>
  <c r="BT870" i="1"/>
  <c r="BF871" i="1"/>
  <c r="BT871" i="1"/>
  <c r="BF872" i="1"/>
  <c r="BT872" i="1"/>
  <c r="BF873" i="1"/>
  <c r="BT873" i="1"/>
  <c r="BF874" i="1"/>
  <c r="BT874" i="1"/>
  <c r="BF875" i="1"/>
  <c r="BT875" i="1"/>
  <c r="BF876" i="1"/>
  <c r="BT876" i="1"/>
  <c r="BF877" i="1"/>
  <c r="BT877" i="1"/>
  <c r="BF878" i="1"/>
  <c r="BT878" i="1"/>
  <c r="BF879" i="1"/>
  <c r="BT879" i="1"/>
  <c r="BF880" i="1"/>
  <c r="BT880" i="1"/>
  <c r="BF881" i="1"/>
  <c r="BT881" i="1"/>
  <c r="BF882" i="1"/>
  <c r="BT882" i="1"/>
  <c r="BF883" i="1"/>
  <c r="BT883" i="1"/>
  <c r="BF884" i="1"/>
  <c r="BT884" i="1"/>
  <c r="BF885" i="1"/>
  <c r="BT885" i="1"/>
  <c r="BF886" i="1"/>
  <c r="BT886" i="1"/>
  <c r="BF887" i="1"/>
  <c r="BT887" i="1"/>
  <c r="BF888" i="1"/>
  <c r="BT888" i="1"/>
  <c r="BF889" i="1"/>
  <c r="BT889" i="1"/>
  <c r="BF890" i="1"/>
  <c r="BT890" i="1"/>
  <c r="BT891" i="1"/>
  <c r="BT892" i="1"/>
  <c r="BF893" i="1"/>
  <c r="BT893" i="1"/>
  <c r="BF894" i="1"/>
  <c r="BT894" i="1"/>
  <c r="BF895" i="1"/>
  <c r="BT895" i="1"/>
  <c r="BT896" i="1"/>
  <c r="BF897" i="1"/>
  <c r="BT897" i="1"/>
  <c r="BF898" i="1"/>
  <c r="BT898" i="1"/>
  <c r="BF899" i="1"/>
  <c r="BT899" i="1"/>
  <c r="BF900" i="1"/>
  <c r="BT900" i="1"/>
  <c r="BF901" i="1"/>
  <c r="BT901" i="1"/>
  <c r="BF902" i="1"/>
  <c r="BT902" i="1"/>
  <c r="BF903" i="1"/>
  <c r="BT903" i="1"/>
  <c r="BF904" i="1"/>
  <c r="BT904" i="1"/>
  <c r="BF905" i="1"/>
  <c r="BT905" i="1"/>
  <c r="BF906" i="1"/>
  <c r="BT906" i="1"/>
  <c r="BF907" i="1"/>
  <c r="BT907" i="1"/>
  <c r="BF908" i="1"/>
  <c r="BT908" i="1"/>
  <c r="BF909" i="1"/>
  <c r="BT909" i="1"/>
  <c r="BF910" i="1"/>
  <c r="BT910" i="1"/>
  <c r="BF911" i="1"/>
  <c r="BT911" i="1"/>
  <c r="BF912" i="1"/>
  <c r="BT912" i="1"/>
  <c r="BF913" i="1"/>
  <c r="BT913" i="1"/>
  <c r="BF914" i="1"/>
  <c r="BT914" i="1"/>
  <c r="BF915" i="1"/>
  <c r="BT915" i="1"/>
  <c r="BF916" i="1"/>
  <c r="BT916" i="1"/>
  <c r="BF917" i="1"/>
  <c r="BT917" i="1"/>
  <c r="BF918" i="1"/>
  <c r="BT918" i="1"/>
  <c r="BF919" i="1"/>
  <c r="BT919" i="1"/>
  <c r="BF920" i="1"/>
  <c r="BT920" i="1"/>
  <c r="BF921" i="1"/>
  <c r="BT921" i="1"/>
  <c r="BF922" i="1"/>
  <c r="BT922" i="1"/>
  <c r="BF923" i="1"/>
  <c r="BT923" i="1"/>
  <c r="BF924" i="1"/>
  <c r="BT924" i="1"/>
  <c r="BF925" i="1"/>
  <c r="BT925" i="1"/>
  <c r="BT926" i="1"/>
  <c r="BF927" i="1"/>
  <c r="BT927" i="1"/>
  <c r="BF928" i="1"/>
  <c r="BT928" i="1"/>
  <c r="BF929" i="1"/>
  <c r="BT929" i="1"/>
  <c r="BT930" i="1"/>
  <c r="BT931" i="1"/>
  <c r="BF932" i="1"/>
  <c r="BT932" i="1"/>
  <c r="BF933" i="1"/>
  <c r="BT933" i="1"/>
  <c r="BT934" i="1"/>
  <c r="BF935" i="1"/>
  <c r="BT935" i="1"/>
  <c r="BF936" i="1"/>
  <c r="BT936" i="1"/>
  <c r="BF937" i="1"/>
  <c r="BT937" i="1"/>
  <c r="BF938" i="1"/>
  <c r="BT938" i="1"/>
  <c r="BF939" i="1"/>
  <c r="BT939" i="1"/>
  <c r="BF940" i="1"/>
  <c r="BT940" i="1"/>
  <c r="BF941" i="1"/>
  <c r="BT941" i="1"/>
  <c r="BT942" i="1"/>
  <c r="BF943" i="1"/>
  <c r="BT943" i="1"/>
  <c r="BT944" i="1"/>
  <c r="BF945" i="1"/>
  <c r="BT945" i="1"/>
  <c r="BF946" i="1"/>
  <c r="BT946" i="1"/>
  <c r="BF947" i="1"/>
  <c r="BT947" i="1"/>
  <c r="BF948" i="1"/>
  <c r="BT948" i="1"/>
  <c r="BF949" i="1"/>
  <c r="BT949" i="1"/>
  <c r="BF950" i="1"/>
  <c r="BT950" i="1"/>
  <c r="BF951" i="1"/>
  <c r="BT951" i="1"/>
  <c r="BF952" i="1"/>
  <c r="BT952" i="1"/>
  <c r="BF953" i="1"/>
  <c r="BT953" i="1"/>
  <c r="BT954" i="1"/>
  <c r="BT955" i="1"/>
  <c r="BF956" i="1"/>
  <c r="BT956" i="1"/>
  <c r="BF957" i="1"/>
  <c r="BT957" i="1"/>
  <c r="BF958" i="1"/>
  <c r="BT958" i="1"/>
  <c r="BT959" i="1"/>
  <c r="BF960" i="1"/>
  <c r="BT960" i="1"/>
  <c r="BT961" i="1"/>
  <c r="BT962" i="1"/>
  <c r="BT963" i="1"/>
  <c r="BT964" i="1"/>
  <c r="BT965" i="1"/>
  <c r="BT966" i="1"/>
  <c r="BF967" i="1"/>
  <c r="BT967" i="1"/>
  <c r="BT968" i="1"/>
  <c r="BT969" i="1"/>
  <c r="BT970" i="1"/>
  <c r="BT971" i="1"/>
  <c r="BF972" i="1"/>
  <c r="BT972" i="1"/>
  <c r="BF973" i="1"/>
  <c r="BT973" i="1"/>
  <c r="BF974" i="1"/>
  <c r="BT974" i="1"/>
  <c r="BF975" i="1"/>
  <c r="BT975" i="1"/>
  <c r="BF976" i="1"/>
  <c r="BT976" i="1"/>
  <c r="BF977" i="1"/>
  <c r="BT977" i="1"/>
  <c r="BF978" i="1"/>
  <c r="BT978" i="1"/>
  <c r="BF979" i="1"/>
  <c r="BT979" i="1"/>
  <c r="BF980" i="1"/>
  <c r="BT980" i="1"/>
  <c r="BF981" i="1"/>
  <c r="BT981" i="1"/>
  <c r="BF982" i="1"/>
  <c r="BT982" i="1"/>
  <c r="BF983" i="1"/>
  <c r="BT983" i="1"/>
  <c r="BF984" i="1"/>
  <c r="BT984" i="1"/>
  <c r="BF985" i="1"/>
  <c r="BT985" i="1"/>
  <c r="BT986" i="1"/>
  <c r="BF987" i="1"/>
  <c r="BT987" i="1"/>
  <c r="BF988" i="1"/>
  <c r="BT988" i="1"/>
  <c r="BF989" i="1"/>
  <c r="BT989" i="1"/>
  <c r="BF990" i="1"/>
  <c r="BT990" i="1"/>
  <c r="BF991" i="1"/>
  <c r="BT991" i="1"/>
  <c r="BF992" i="1"/>
  <c r="BT992" i="1"/>
  <c r="BT993" i="1"/>
  <c r="BF994" i="1"/>
  <c r="BT994" i="1"/>
  <c r="BF995" i="1"/>
  <c r="BT995" i="1"/>
  <c r="BF996" i="1"/>
  <c r="BT996" i="1"/>
  <c r="BF997" i="1"/>
  <c r="BT997" i="1"/>
  <c r="BF998" i="1"/>
  <c r="BT998" i="1"/>
  <c r="BF999" i="1"/>
  <c r="BT999" i="1"/>
  <c r="BF1000" i="1"/>
  <c r="BT1000" i="1"/>
  <c r="BT1001" i="1"/>
</calcChain>
</file>

<file path=xl/sharedStrings.xml><?xml version="1.0" encoding="utf-8"?>
<sst xmlns="http://schemas.openxmlformats.org/spreadsheetml/2006/main" count="59739" uniqueCount="10343">
  <si>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</si>
  <si>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</si>
  <si>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</si>
  <si>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</si>
  <si>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</si>
  <si>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</si>
  <si>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</si>
  <si>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</si>
  <si>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</si>
  <si>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</si>
  <si>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</si>
  <si>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</si>
  <si>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</si>
  <si>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</si>
  <si>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</si>
  <si>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</si>
  <si>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</si>
  <si>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</si>
  <si>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</si>
  <si>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</si>
  <si>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</si>
  <si>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</si>
  <si>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</si>
  <si>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</si>
  <si>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</si>
  <si>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</si>
  <si>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</si>
  <si>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</si>
  <si>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</si>
  <si>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</si>
  <si>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</si>
  <si>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</si>
  <si>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</si>
  <si>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</si>
  <si>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</si>
  <si>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</si>
  <si>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</si>
  <si>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</si>
  <si>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</si>
  <si>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</si>
  <si>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</si>
  <si>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</si>
  <si>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</si>
  <si>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</si>
  <si>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</si>
  <si>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</si>
  <si>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</si>
  <si>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</si>
  <si>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</si>
  <si>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</si>
  <si>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</si>
  <si>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</si>
  <si>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</si>
  <si>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</si>
  <si>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</si>
  <si>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</si>
  <si>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</si>
  <si>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</si>
  <si>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</si>
  <si>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</si>
  <si>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</si>
  <si>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</si>
  <si>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</si>
  <si>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</si>
  <si>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</si>
  <si>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</si>
  <si>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</si>
  <si>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</si>
  <si>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</si>
  <si>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</si>
  <si>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</si>
  <si>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</si>
  <si>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</si>
  <si>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SMITH, RIL</t>
  </si>
  <si>
    <t/>
  </si>
  <si>
    <t>VASCULAR PLANTS AS BIOINDICATORS OF REGIONAL WARMING IN ANTARCTICA</t>
  </si>
  <si>
    <t>OECOLOGIA</t>
  </si>
  <si>
    <t>English</t>
  </si>
  <si>
    <t>Article</t>
  </si>
  <si>
    <t>COLOBANTHUS QUITENSIS; DESCHAMPSIA ANTARCTICA; POPULATION INCREASE; ANTARCTICA; CLIMATE WARMING</t>
  </si>
  <si>
    <t>INTERHEMISPHERIC ASYMMETRY; ENVIRONMENTAL-CHANGE; CLIMATIC-CHANGE; RESPONSES; CO2</t>
  </si>
  <si>
    <t>Monitoring selected populations of the only two native Antarctic vascular plant species (Colobanthus quitensis and Deschampsia antarctica) over a 27-year period has revealed a significant and relatively rapid increase in numbers of individuals and populations at two widely separated localities in the maritime Antarctic. There is strong evidence that this increase is a response to a warming trend in summer air temperatures, which has been evident throughout the region since the late 1940s, enhancing seed maturation, germination and seedling survival. This study provides the only known long term monitoring data for any terrestrial organisms in Antarc-tica. Because their response to ameliorating conditions is more rapid than that of the dominant crypt ogamic groups, Antarctic phanerogams may be useful bioindicators of climate change in West Antarctica.</t>
  </si>
  <si>
    <t>BRITISH ANTARCTIC SURVEY, NERC, MADINGLEY RD, CAMBRIDGE CB3 0ET, ENGLAND.</t>
  </si>
  <si>
    <t>SPRINGER</t>
  </si>
  <si>
    <t>NEW YORK</t>
  </si>
  <si>
    <t>ONE NEW YORK PLAZA, SUITE 4600, NEW YORK, NY, UNITED STATES</t>
  </si>
  <si>
    <t>0029-8549</t>
  </si>
  <si>
    <t>1432-1939</t>
  </si>
  <si>
    <t>Oecologia</t>
  </si>
  <si>
    <t>OCT</t>
  </si>
  <si>
    <t>3-4</t>
  </si>
  <si>
    <t>10.1007/BF00627745</t>
  </si>
  <si>
    <t>Ecology</t>
  </si>
  <si>
    <t>Science Citation Index Expanded (SCI-EXPANDED)</t>
  </si>
  <si>
    <t>Environmental Sciences &amp; Ecology</t>
  </si>
  <si>
    <t>PP227</t>
  </si>
  <si>
    <t>2024-04-21</t>
  </si>
  <si>
    <t>WOS:A1994PP22700014</t>
  </si>
  <si>
    <t>ZUNIGA, GE; ALBERDI, M; FERNANDEZ, J; MONTIEL, P; CORCUERA, LJ</t>
  </si>
  <si>
    <t>LIPID-CONTENT IN LEAVES OF DESCHAMPSIA-ANTARCTICA FROM THE MARITIME ANTARCTIC</t>
  </si>
  <si>
    <t>PHYTOCHEMISTRY</t>
  </si>
  <si>
    <t>DESCHAMPSIA ANTARCTICA; GRAMINEAE; COLD STRESS; FATTY ACIDS; FREEZING TOLERANCE; POLAR LIPIDS</t>
  </si>
  <si>
    <t>CHILLING SENSITIVITY; COLD-ACCLIMATION; PLANTS; PHOSPHOLIPIDS; CULTIVARS</t>
  </si>
  <si>
    <t>Deschampsia antarctica plants were collected in Robert Island, Maritime Antarctica, and frozen in liquid nitrogen. Polar lipids and the composition of fatty acids in phospholipids and galactolipids were analysed in leaves and roots. Compared to other Gramineae, no unusual contents in polar lipids and in the degree of unsaturation of fatty acids in most lipid fractions were found. The highest unsaturation ratio (unsaturated/saturated fatty acids) of 3.3 was found in the phosphatidylinositol fraction. Although summer environmental temperatures in Robert Island are usually around 0 degrees, leaves often reach higher temperatures, which are near their photosynthetic optimum.</t>
  </si>
  <si>
    <t>UNIV CHILE, FAC CIENCIAS, SANTIAGO, CHILE; UNIV SANTIAGO CHILE, FAC CIENCIA, DEPT QUIM, SANTIAGO, CHILE; UNIV AUSTRAL CHILE, FAC CIENCIAS, INST BOT, VALDIVIA, CHILE; UCL, DEPT BIOCHEM &amp; MOLEC BIOL, LONDON, ENGLAND</t>
  </si>
  <si>
    <t>Universidad de Chile; Universidad de Santiago de Chile; Universidad Austral de Chile; University of London; University College London</t>
  </si>
  <si>
    <t>Corcuera, Luis J/G-1714-2014; Zuñiga, Gustavo E/P-8306-2015</t>
  </si>
  <si>
    <t>Zuniga, Gustavo/0000-0002-8286-9468</t>
  </si>
  <si>
    <t>PERGAMON-ELSEVIER SCIENCE LTD</t>
  </si>
  <si>
    <t>OXFORD</t>
  </si>
  <si>
    <t>THE BOULEVARD, LANGFORD LANE, KIDLINGTON, OXFORD OX5 1GB, ENGLAND</t>
  </si>
  <si>
    <t>0031-9422</t>
  </si>
  <si>
    <t>Phytochemistry</t>
  </si>
  <si>
    <t>10.1016/S0031-9422(00)90335-2</t>
  </si>
  <si>
    <t>Biochemistry &amp; Molecular Biology; Plant Sciences</t>
  </si>
  <si>
    <t>PQ585</t>
  </si>
  <si>
    <t>WOS:A1994PQ58500010</t>
  </si>
  <si>
    <t>VIRTUE, P; NICHOLS, PD</t>
  </si>
  <si>
    <t>LIPIDS FROM THE BULL KELP DURVILLAEA-POTATORUM</t>
  </si>
  <si>
    <t>DURVILLAEA POTATORUM; BROWN ALGAE; KELP; LIPIDS; POLYUNSATURATED FATTY ACIDS; STEROLS; SARINGOSTEROL</t>
  </si>
  <si>
    <t>FATTY-ACID</t>
  </si>
  <si>
    <t>The lipid class, fatty acid and sterol profiles of the bull kelp, Durvillaea potatorum, were determined. Samples analysed included commercially dried kelp, fresh kelp collected using SCUBA and beach cast kelp. Polyunsaturated fatty acids (PUFAs) ranged between 57% of the total fatty acids in the fresh sample to 22% in the beach sample. The major PUFAs were 18:3 omega 3, 20:4 omega 6 and 20:5 omega 3. PUFAs decreased while total saturated fatty acids (14:0, 16:0, 18:0) increased from 12 to 44% with increasing drying time. Total lipid of fresh kelp was 13 mg g(-1) dry weight, with polar lipid, sterol, triacylglycerol and hydrocarbon comprising 86, 9, 4 and 1% respectively, Fucosterol was the major sterol found in this species. 24-Ethyicholesta-5,28(29)-dien-3 beta,24-diol and four other unidentified sterols were also detected. Concentrations of both 24-ethylcholesta-5,28(29)-dien-3 beta,24-diol and the unidentified sterols increased with drying time. These sterols may prove useful biomarkers for D. potatorum in regional biogeochemical or foodweb studies.</t>
  </si>
  <si>
    <t>UNIV TASMANIA,INST ANTARCTIC &amp; SO OCEAN STUDIES,HOBART,TAS 7001,AUSTRALIA; CSIRO,DIV OCEANOG,MARINE LABS,HOBART,TAS 7001,AUSTRALIA</t>
  </si>
  <si>
    <t>University of Tasmania; Commonwealth Scientific &amp; Industrial Research Organisation (CSIRO)</t>
  </si>
  <si>
    <t>VIRTUE, P (corresponding author), UNIV TASMANIA,ANTARCT CRC,GPO BOX 252C,HOBART,TAS 7001,AUSTRALIA.</t>
  </si>
  <si>
    <t>Nichols, Peter D/C-5128-2011</t>
  </si>
  <si>
    <t>Virtue, Patti/0000-0002-9870-1256</t>
  </si>
  <si>
    <t>THE BOULEVARD, LANGFORD LANE, KIDLINGTON, OXFORD, ENGLAND OX5 1GB</t>
  </si>
  <si>
    <t>10.1016/S0031-9422(00)90336-4</t>
  </si>
  <si>
    <t>WOS:A1994PQ58500011</t>
  </si>
  <si>
    <t>MORRICE, MG; BURTON, HR; GREEN, K</t>
  </si>
  <si>
    <t>MICROGEOGRAPHIC VARIATION AND SONGS IN THE UNDERWATER VOCALIZATION REPERTOIRE OF THE WEDDELL SEAL (LEPTONYCHOTES-WEDDELLII) FROM THE VESTFOLD HILLS, ANTARCTICA</t>
  </si>
  <si>
    <t>POLAR BIOLOGY</t>
  </si>
  <si>
    <t>HUMPBACK WHALE SONGS; BRITISH-COLUMBIA; OLIVE WHISTLER; MCMURDO SOUND; ORCINUS-ORCA; VOCALIZATIONS; POPULATION; DYNAMICS</t>
  </si>
  <si>
    <t>Recordings of underwater vocalisations of the Weddell seal (Leptonychotes weddellii) were made in fjords of the Vestfold Hills near Davis Station, Antarctica. The repertoire was examined for the presence of microgeographic variation. Recordings covered the period from the end of mating to the beginning of the moult in the 1989/1990 breeding season. The repertoire was classified into 44 vocalisation types using a classification method based on objective parameters. Unique vocalisations were identified at each site, with 48% exclusive to Long Fjord and 41% to Tryne Fjord. A small percentage (11%) of the repertoire was common to both fjords reflecting the limited, observed interchange of individuals between these populations due to their strong breeding site fidelity. Seven male songs are described in the present study and possibly function to maintain underwater territories.</t>
  </si>
  <si>
    <t>AUSTRALIAN ANTARCTIC DIV, KINGSTON, TAS 7050, AUSTRALIA</t>
  </si>
  <si>
    <t>Australian Antarctic Division</t>
  </si>
  <si>
    <t>TASMANIAN MUSEUM, GPO BOX 1164M, HOBART, TAS 7001, AUSTRALIA.</t>
  </si>
  <si>
    <t>233 SPRING ST, NEW YORK, NY 10013 USA</t>
  </si>
  <si>
    <t>0722-4060</t>
  </si>
  <si>
    <t>1432-2056</t>
  </si>
  <si>
    <t>POLAR BIOL</t>
  </si>
  <si>
    <t>Polar Biol.</t>
  </si>
  <si>
    <t>Biodiversity Conservation; Ecology</t>
  </si>
  <si>
    <t>Biodiversity &amp; Conservation; Environmental Sciences &amp; Ecology</t>
  </si>
  <si>
    <t>PL962</t>
  </si>
  <si>
    <t>WOS:A1994PL96200002</t>
  </si>
  <si>
    <t>MOEN, J; MACALISTER, H</t>
  </si>
  <si>
    <t>CONTINUED RANGE EXPANSION OF INTRODUCED REINDEER ON SOUTH GEORGIA</t>
  </si>
  <si>
    <t>Reindeer were introduced 70 years ago to the Stromness Bay area on the subantarctic island of South Georgia, and the herd is still surviving. Two glaciers confine the heard, and movements are restricted even within the area due to a rugged topography. The Husvik herd has recently expanded its range within this area, and today approximately 88% of the vegetated area is affected by grazing. The grazing effects are described, and the value of the introduction as a natural experiment is discussed.</t>
  </si>
  <si>
    <t>NERC,BRITISH ANTARCTIC SURVEY,CAMBRIDGE CB3 0ET,ENGLAND</t>
  </si>
  <si>
    <t>UK Research &amp; Innovation (UKRI); Natural Environment Research Council (NERC); NERC British Antarctic Survey</t>
  </si>
  <si>
    <t>MOEN, J (corresponding author), UMEA UNIV,DEPT ECOL BOT,S-90187 UMEA,SWEDEN.</t>
  </si>
  <si>
    <t>SPRINGER VERLAG</t>
  </si>
  <si>
    <t>175 FIFTH AVE, NEW YORK, NY 10010</t>
  </si>
  <si>
    <t>WOS:A1994PL96200005</t>
  </si>
  <si>
    <t>DAVISON, W; FRANKLIN, CE; MCKENZIE, JC</t>
  </si>
  <si>
    <t>HEMATOLOGICAL-CHANGES IN AN ANTARCTIC TELEOST, TREMATOMUS-BERNACCHII, FOLLOWING STRESS</t>
  </si>
  <si>
    <t>PAGOTHENIA-BORCHGREVINKI; RAINBOW-TROUT; CHAENOCEPHALUS-ACERATUS; ONCORHYNCHUS-MYKISS; BLOOD-VISCOSITY; FISH; SPLEEN; RESPONSES; RECOVERY; EXERCISE</t>
  </si>
  <si>
    <t>The effect of an acute increase in temperature, exhaustive exercise and hypoxia on the haematology of the benthic Antarctic teleost, Trematomus bernacchii was investigated. High temperature and hypoxia caused the biggest changes to the blood, with increases in haematocrit, haemoglobin concentrations and plasma chloride levels. The spleen decreased in mass. Exercise produced the smallest changes. Changes were substantially less than reported for the more active cryopelagic species Pagothenia borchgrevinki. The magnitude of the haematocrit increase is discussed in relation to life-style of fish living in the Antarctic.</t>
  </si>
  <si>
    <t>UNIV ST ANDREWS,GATTY MARINE LAB,ST ANDREWS KY16 9ST,FIFE,SCOTLAND</t>
  </si>
  <si>
    <t>University of St Andrews</t>
  </si>
  <si>
    <t>DAVISON, W (corresponding author), UNIV CANTERBURY,DEPT ZOOL,PRIVATE BAG 4800,CHRISTCHURCH 1,NEW ZEALAND.</t>
  </si>
  <si>
    <t>Franklin, Craig/G-7343-2012</t>
  </si>
  <si>
    <t>Franklin, Craig/0000-0003-1315-3797</t>
  </si>
  <si>
    <t>WOS:A1994PL96200006</t>
  </si>
  <si>
    <t>SKINNER, JD; KLAGES, NTW</t>
  </si>
  <si>
    <t>ON SOME ASPECTS OF THE BIOLOGY OF THE ROSS SEAL OMMATOPHOCA-ROSSII FROM KING-HAAKON-VII SEA, ANTARCTICA</t>
  </si>
  <si>
    <t>EASTERN WEDDELL SEA; FOOD</t>
  </si>
  <si>
    <t>A total of 40 (29 female and 11 male) Ross seals were sampled in January over three years. Seals were weighed, measured and age determined by counting dentine lines in teeth. Stomach contents were identified against reference material and species of helminths were determined using standard techniques. Asymptotes in body mass and length are reached at some nine years of age. Age class varied from 2-20 years. Antarctic silverfish Pleurogramma antarcticum was the only fish species identified. Psychroteuthis glacialis dominated the squid component. Fish was dominant in three samples, squid was the exclusive component in two samples and a minor component in another two. Glandicephalus antarcticus, Diphyllobothrium wilsoni and Contracaecum spp were the dominant helminths present. The high proportion of empty or nearly empty stomachs conforms with the knowledge that this species moults and consequently fasts in January.</t>
  </si>
  <si>
    <t>PORT ELIZABETH MUSEUM,HUMEWOOD 6013,SOUTH AFRICA</t>
  </si>
  <si>
    <t>SKINNER, JD (corresponding author), UNIV PRETORIA,MAMMAL RES INST,PRETORIA 0001,SOUTH AFRICA.</t>
  </si>
  <si>
    <t>WOS:A1994PL96200007</t>
  </si>
  <si>
    <t>FLOTTMANN, T; OLIVER, R</t>
  </si>
  <si>
    <t>REVIEW OF PRECAMBRIAN-PALEOZOIC RELATIONSHIPS AT THE CRATON MARGINS OF SOUTHEASTERN AUSTRALIA AND ADJACENT ANTARCTICA</t>
  </si>
  <si>
    <t>PRECAMBRIAN RESEARCH</t>
  </si>
  <si>
    <t>NORTHERN VICTORIA LAND; LACHLAN FOLD BELT; GLENELG RIVER COMPLEX; SOUTH-AUSTRALIA; WESTERN VICTORIA; FRACTURE-ZONES; EVOLUTION; GONDWANALAND; GEOCHEMISTRY; CONSTRAINTS</t>
  </si>
  <si>
    <t>Similarities in the evolution of late Proterozoic-early Palaeozoic mobile belts flanking the southeast Australian and adjacent Antarctic craton margins support the evidence provided by Archaean-early Proterozoic terranes for former juxtaposition of these two cratons in a Gondwanaland context. The mobile belts show an inversion from an extensional to a contractional regime during this evolution of the active palaeo-Pacific margin of Gondwana. Accretion of outboard terranes along the eastern margin of the mobile belts appears to be preceded by subduction in the Antarctic section whereas, in Australia, contraction of the mobile belt resulted in southeastward transpression at its eastern margin, following obduction of oceanic crust, prior to terrane accretion and collision. Further crustal extension expressed by the subsequent formation of basins in both continents led to lateral displacement of formerly contiguous geologic structures.</t>
  </si>
  <si>
    <t>FLOTTMANN, T (corresponding author), UNIV ADELAIDE,DEPT GEOL &amp; GEOPHYS,GPO BOX 498,ADELAIDE,SA 5005,AUSTRALIA.</t>
  </si>
  <si>
    <t>ELSEVIER SCIENCE BV</t>
  </si>
  <si>
    <t>AMSTERDAM</t>
  </si>
  <si>
    <t>PO BOX 211, 1000 AE AMSTERDAM, NETHERLANDS</t>
  </si>
  <si>
    <t>0301-9268</t>
  </si>
  <si>
    <t>PRECAMBRIAN RES</t>
  </si>
  <si>
    <t>Precambrian Res.</t>
  </si>
  <si>
    <t>1-4</t>
  </si>
  <si>
    <t>10.1016/0301-9268(94)90093-0</t>
  </si>
  <si>
    <t>Geosciences, Multidisciplinary</t>
  </si>
  <si>
    <t>Geology</t>
  </si>
  <si>
    <t>PN559</t>
  </si>
  <si>
    <t>WOS:A1994PN55900020</t>
  </si>
  <si>
    <t>QIN, DH; ZIELINSKI, GA; GERMAIN, MS; REN, JW; WANG, XX; WANG, WT</t>
  </si>
  <si>
    <t>USE OF TEPHROCHRONOLOGY IN THE EVALUATION OF ACCUMULATION RATES ON NELSON ICE CAP, SOUTH SHETLAND ISLANDS, ANTARCTICA</t>
  </si>
  <si>
    <t>SCIENCE IN CHINA SERIES B-CHEMISTRY LIFE SCIENCES &amp; EARTH SCIENCES</t>
  </si>
  <si>
    <t>ICE CORE; STRATIGRAPHY TEPHROCHRONOLOGY; COMPOSITION OF GLASS SHARDS; ACCUMULATION RATE</t>
  </si>
  <si>
    <t>A volcanic ash layer was observed in the 3 ice cores on the Nelson Ice Cap, Antarctica. A comparison of major elemental composition of glass shards from the 3 tephra layers with average whole-rock compositions of 1967-1970 eruptions on the Deception Island and of glass shards from other suspected Deception Island eruptions collected from Antarctic ice and firn indicate that the most reasonable source for the tephra in the Nelson Ice Cap cores is the 1970 eruption on the Deception Island. From the depth of the volcanic ash layer and measured density profile of the cores, the net accumulation rate at the summit, Core GW, is 1200 g . cm(-2) . a(-1) during the past 20 years, and the net accumulation rates are 700 g . cm(-2) . a(-1) and 6 g . cm(-2) . a(-1) at sites N30 and N50, respectively. In the eastern part of the Nelson Ice Cap, the accumulation rate may be higher than that in the northern part, because no volcanic ash in ice cores was observed at similar depths collected from this region.</t>
  </si>
  <si>
    <t>QIN, DH (corresponding author), ACAD SINICA,LANZHOU INST GLACIOL &amp; GEOCRYOL,LANZHOU 730000,PEOPLES R CHINA.</t>
  </si>
  <si>
    <t>1001-652X</t>
  </si>
  <si>
    <t>SCI CHINA SER B</t>
  </si>
  <si>
    <t>Sci. China Ser. B-Chem. Life Sci. Earth Sci.</t>
  </si>
  <si>
    <t>&amp;</t>
  </si>
  <si>
    <t>Chemistry, Multidisciplinary</t>
  </si>
  <si>
    <t>Chemistry</t>
  </si>
  <si>
    <t>PY389</t>
  </si>
  <si>
    <t>WOS:A1994PY38900015</t>
  </si>
  <si>
    <t>BOLSHOV, MA; RUDNEV, SN; BRUST, J</t>
  </si>
  <si>
    <t>ANALYTICAL CHARACTERIZATION OF LASER-EXCITED ATOMIC FLUORESCENCE OF BISMUTH</t>
  </si>
  <si>
    <t>SPECTROCHIMICA ACTA PART B-ATOMIC SPECTROSCOPY</t>
  </si>
  <si>
    <t>GRAPHITE TUBE FURNACE; ANTARCTIC ICE; GAS-PHASE; SPECTROMETRY; CADMIUM; TEMPERATURE; ELEMENTS; LEAD</t>
  </si>
  <si>
    <t>The possibilities of direct determination of Bi traces by laser excited atomic fluorescence spectrometry were investigated. Practically all one-color excitation-detection schemes were examined. For the resonance fluorescence at 306.8 nm, the main source of background was a molecular fluorescence of residual water vapors. The background characteristic OH rotational lines of 0-0 band of (2) Sigma - (II)-I-2 transition were registered in the excitation spectra. From the relative intensities of the rotational components, the gas temperature of the analytical volume above the open graphite cup of the atomizer was estimated as 680 +/- 120 degrees C. A detection limit (LOD) of about 1 pg/ml was achieved for the resonance scheme. For the excitation wavelength shorter than 230 nm, broadband fluorescence of unidentified species in the 300-400 nm spectral range was the main source of background. The best LOD of 0.05 pg/ml was realized for the 223.1/299.3 nm excitation-detection scheme. This LOD is the best one for the one-color LEAFS technique. Possible ways of further increasing the LEAFS sensitivity of Bi traces detection are briefly discussed.</t>
  </si>
  <si>
    <t>INST SPEKTROCHEM &amp; ANGEW SPEKTROSKOPIE,D-44139 DORTMUND,GERMANY</t>
  </si>
  <si>
    <t>BOLSHOV, MA (corresponding author), RUSSIAN ACAD SCI,INST SPECT,TROITSK 142092,RUSSIA.</t>
  </si>
  <si>
    <t>Bolshov, Mikhail/J-2249-2012; Rudnev, Sergey N./J-6847-2018</t>
  </si>
  <si>
    <t>0584-8547</t>
  </si>
  <si>
    <t>SPECTROCHIM ACTA B</t>
  </si>
  <si>
    <t>Spectroc. Acta Pt. B-Atom. Spectr.</t>
  </si>
  <si>
    <t>OCT-DEC</t>
  </si>
  <si>
    <t>12-14</t>
  </si>
  <si>
    <t>10.1016/0584-8547(94)80119-3</t>
  </si>
  <si>
    <t>Spectroscopy</t>
  </si>
  <si>
    <t>QD364</t>
  </si>
  <si>
    <t>WOS:A1994QD36400022</t>
  </si>
  <si>
    <t>BOLSHOV, MA; RUDNEV, SN; CANDELONE, JP; BOUTRON, CF; HONG, S</t>
  </si>
  <si>
    <t>ULTRATRACE DETERMINATION OF BI IN GREENLAND SNOW BY LASER-EXCITED ATOMIC FLUORESCENCE SPECTROMETRY</t>
  </si>
  <si>
    <t>ANTARCTIC ICE; TRACE AMOUNTS; LEAD; CADMIUM; ELEMENTS; METALS; LEVEL</t>
  </si>
  <si>
    <t>The results of the first determination of Bi traces in snow samples from Greenland by laser excited atomic fluorescence spectrometry are presented. A limit of detection as low as 0.05 pg/ml for one-color LEAFS technique is attained. Strong matrix interference in real snow samples was observed and some ways of reducing this are tested. The main source of background is molecular fluorescence of unidentified species. The measured Bi concentration in snow samples ranges within 0.07-0.6 pg/ml.</t>
  </si>
  <si>
    <t>CNRS,LAB GLACIOL &amp; GEOPHYS ENVIRONNEMENT,F-38402 ST MARTIN DHERES,FRANCE</t>
  </si>
  <si>
    <t>Centre National de la Recherche Scientifique (CNRS)</t>
  </si>
  <si>
    <t>10.1016/0584-8547(94)80120-7</t>
  </si>
  <si>
    <t>WOS:A1994QD36400023</t>
  </si>
  <si>
    <t>SIMEONSSON, JB; SAUSA, RC</t>
  </si>
  <si>
    <t>TRACE DETECTION OF AMBIENT BROMINATED COMPOUNDS BY LASER-INDUCED PHOTOFRAGMENTATION FRAGMENT DETECTION SPECTROMETRY</t>
  </si>
  <si>
    <t>ENHANCED MULTIPHOTON IONIZATION; EXCITED STIMULATED-EMISSION; SOUTH POLAR SEA; ANTARCTIC ATMOSPHERE; INDUCED FLUORESCENCE; 2-PHOTON EXCITATION; METHYL-IODIDE; ATOMIC OXYGEN; RF PLASMAS; CL</t>
  </si>
  <si>
    <t>Studies have been performed to evaluate the analytical capabilities of a novel, one color, laser-induced photofragmentation/fragment detection technique for the detection of ambient brominated compounds. Laser radiation at 260.634 nm is used to both fragment the brominated compounds and excite the characteristic Br atom photofragment via its two-photon 4p(4)5p D-4(3/2)0&lt;--4p(5 2) P-3/2(0) transition. Detection is accomplished by either (2 + 1) resonance-enhanced multiphoton ionization (REMPI), or by laser-induced fluorescence (LIF) or stimulated emission (SE) from the 4p(4)5p D-4(3/2)0--&gt;4p(4)5s P-4(5/2,3/2) transitions at 814 and 751 nm, respectively. The SE signal is coaxial to the laser beam and is approximately two orders of magnitude greater than the LIF signal at 844 nm. Measurements are performed in a photolysis cell at total pressures of 1-760 Torr. For REMPI detection, total (nonselective) ion collection is employed using a miniature pair of electrodes. The absorption cross section of the two-photon 4p(4)5p D-4(3/2)0&lt;--4p(5) P-3/2(0) transition is estimated to be 1.8 x 10(-45)cm(4)s and limits of detection in the ppb are obtained for CH3Br, CHBr3, and CHClBr2.</t>
  </si>
  <si>
    <t>USA,RES LAB,AMSRL,WT PC,ABERDEEN PROVING GROUND,MD 21005</t>
  </si>
  <si>
    <t>United States Department of Defense; US Army Research, Development &amp; Engineering Command (RDECOM); US Army Research Laboratory (ARL)</t>
  </si>
  <si>
    <t>10.1016/0584-8547(94)80129-0</t>
  </si>
  <si>
    <t>WOS:A1994QD36400032</t>
  </si>
  <si>
    <t>WAGELE, H; WILLAN, RC</t>
  </si>
  <si>
    <t>THE MORPHOLOGY AND ANATOMY OF THE ANTARCTIC GASTROPOD BATHYBERTHELLA-ANTARCTICA (OPISTHOBRANCHIA, NOTASPIDEA, PLEUROBRANCHIDAE)</t>
  </si>
  <si>
    <t>ZOOLOGICA SCRIPTA</t>
  </si>
  <si>
    <t>GENUS</t>
  </si>
  <si>
    <t>The external morphology, anatomy and histology of the Antarctic notaspidean Bathyberthella antarctica Willan &amp; Bertsch, 1987 is described and the intraspecific variability presented. The species is compared with the only other known pleurobranch from the high Antarctic zone, Tomthompsonia antarctica (Thiele, 1912).</t>
  </si>
  <si>
    <t>NO TERR MUSEUM ARTS &amp; SCI,GPO BOX 4646,DARWIN,NT 0801,AUSTRALIA</t>
  </si>
  <si>
    <t>Northern Territory Government</t>
  </si>
  <si>
    <t>WAGELE, H (corresponding author), UNIV BIELEFELD,LEHRSTUHL VERHALTENSFORSCH,POSTFACH 100131,D-33501 BIELEFELD,GERMANY.</t>
  </si>
  <si>
    <t>Wagele, Heike/0000-0001-6899-0336</t>
  </si>
  <si>
    <t>0300-3256</t>
  </si>
  <si>
    <t>ZOOL SCR</t>
  </si>
  <si>
    <t>Zool. Scr.</t>
  </si>
  <si>
    <t>10.1111/j.1463-6409.1994.tb00391.x</t>
  </si>
  <si>
    <t>Evolutionary Biology; Zoology</t>
  </si>
  <si>
    <t>QE019</t>
  </si>
  <si>
    <t>WOS:A1994QE01900002</t>
  </si>
  <si>
    <t>SWAIN, CJ; MAGUIRE, PKH; KHAN, MA</t>
  </si>
  <si>
    <t>GEOPHYSICAL EXPERIMENTS AND MODELS OF THE KENYA RIFT BEFORE 1989</t>
  </si>
  <si>
    <t>TECTONOPHYSICS</t>
  </si>
  <si>
    <t>EAST-AFRICAN RIFT; GREGORY RIFT; ISOSTATIC COMPENSATION; WESTERN FLANK; GRAVITY; BENEATH; VALLEY; CRUST</t>
  </si>
  <si>
    <t>Geophysical data acquired in the last 50 years have led to increasingly complex models of the deep structure and origin of the Kenya Rift since Bullard argued that the broad negative isostatic anomalies he observed could be best explained in terms of compression. All subsequent models invoked tension. Detailed gravity surveys showed that the rift axis was associated with an intermittent narrow positive anomaly and a variety of models involving an upwarp of the asthenosphere and intrusion of the crust have been proposed and refined in the light of seismic refraction, teleseismic and local earthquake data. All the models using seismic and gravity data show that the crustal structure beneath the rift is different from that beneath the flanks. The 1968 refraction profile along the axis in the north showed that the crust is only 20 km thick and underlain by mantle with the anomalously low velocity of 7.5 km/s. This velocity was also observed beneath the more detailed 1985 profile in the south where the thickness was over 34 km. These complex data along with those from studies of heat flow, electrical conductivity, uplift, and gravity point to the need for high resolution refraction experiments to obtain the crustal thickness and velocity-depth structure within and outside the rift and teleseismic studies to further understand the deeper structure and processes beneath the rift.</t>
  </si>
  <si>
    <t>BRITISH ANTARCTIC SURVEY,CAMBRIDGE CB3 0ET,ENGLAND; UNIV LEICESTER,DEPT GEOL,LEICESTER LE1 7RH,LEICS,ENGLAND</t>
  </si>
  <si>
    <t>UK Research &amp; Innovation (UKRI); Natural Environment Research Council (NERC); NERC British Antarctic Survey; University of Leicester</t>
  </si>
  <si>
    <t>0040-1951</t>
  </si>
  <si>
    <t>Tectonophysics</t>
  </si>
  <si>
    <t>SEP 30</t>
  </si>
  <si>
    <t>10.1016/0040-1951(94)90167-8</t>
  </si>
  <si>
    <t>Geochemistry &amp; Geophysics</t>
  </si>
  <si>
    <t>PL447</t>
  </si>
  <si>
    <t>WOS:A1994PL44700005</t>
  </si>
  <si>
    <t>MAGUIRE, PKH; SWAIN, CJ; MASOTTI, R; KHAN, MA</t>
  </si>
  <si>
    <t>A CRUSTAL AND UPPERMOST MANTLE CROSS-SECTIONAL MODEL OF THE KENYA RIFT DERIVED FROM SEISMIC AND GRAVITY-DATA</t>
  </si>
  <si>
    <t>ISOSTATIC COMPENSATION; EAST-AFRICAN; EVOLUTION</t>
  </si>
  <si>
    <t>The most significant implication of a combined seismic and gravity model derived from the data along the KRISP 90 cross-rift line on the Equator concerns the compensation mechanism for the uplifted East African plateau. The seismic model shows that despite an elevation difference of 400 m the thickness of the crust at both ends of the profile is approximately the same at about 34 km b.s.l. A regional gradient needs to be added to the gravity field calculated from the seismic model to agree with the observed. This regional is consistent with Ebinger et al.'s (1989) proposal that the plateau is being dynamically supported by convective processes in the mantle. The principal features revealed by the seismic modelling are: (1) the presence of the thick graben infill, and in particular a very deep (8 km b.s.l.) low-velocity body beneath the Kerio Valley adjoining the rift's western boundary, the Elgeyo fault; (2) the correlation between seismic velocities in the upper crust and different Precambrian (Archaean and Pan-African Mozambique orogenic belt) crustal packages identified along the profile; (3) a thickening of the crust beneath both margins of the rift; (4) the apparent symmetry in crustal thinning mirroring the surface distribution of Tertiary volcanics and sediments, suggesting a pure shear mechanism of crustal extension; (5) the presence of a wide, anomalously low-velocity (7.6-7.8 km s(-1)) body at the base of the crust identified along the axial line and which it has been argued must include partial melt. This may be continuous with a deep low-velocity zone beneath the rift previously identified from the study of teleseismic residuals; and (6) the presence of an intra-mantle reflector at a depth of approximately 55 km beneath the western margin of the rift.</t>
  </si>
  <si>
    <t>BRITISH ANTARCTIC SURVEY,CAMBRIDGE,ENGLAND</t>
  </si>
  <si>
    <t>MAGUIRE, PKH (corresponding author), UNIV LEICESTER,DEPT GEOL,UNIV RD,LEICESTER LE1 7RH,LEICS,ENGLAND.</t>
  </si>
  <si>
    <t>10.1016/0040-1951(94)90178-3</t>
  </si>
  <si>
    <t>WOS:A1994PL44700016</t>
  </si>
  <si>
    <t>GRENFELL, TC; WARREN, SG; MULLEN, PC</t>
  </si>
  <si>
    <t>REFLECTION OF SOLAR-RADIATION BY THE ANTARCTIC SNOW SURFACE AT ULTRAVIOLET, VISIBLE, AND NEAR-INFRARED WAVELENGTHS</t>
  </si>
  <si>
    <t>JOURNAL OF GEOPHYSICAL RESEARCH-ATMOSPHERES</t>
  </si>
  <si>
    <t>OPTICAL-PROPERTIES; ABSORPTION-COEFFICIENTS; SPECTRAL ALBEDOS; ICE; SCATTERING; LIGHT; MODEL; SOOT; NM</t>
  </si>
  <si>
    <t>The variation of snow albedo with wavelength across the solar spectrum from 0.3 mu m in the ultraviolet (UV) to 2.5 mu m in the near infrared (IR) was measured at Amundsen-Scott South Pole Station during the Antarctic summers of 1985-1986 and 1990-1991. Similar results were obtained at Vostok Station in summer 1990-1991. The albedo has a uniformly high value of 0.96-0.98 across the UV and visible spectrum, nearly independent of snow grain size and solar zenith angle, and this value probably applies throughout the interior of Antarctica. The albedo in the near IR is lower, dropping below 0.15 in the strong absorption bands at 1.5 and 2.0 mu m; and it is quite sensitive to grain size and somewhat sensitive to zenith angle. Near-IR albedos were slightly lower at Vostok than at South Pole, but day-to-day variations in the measured grain size due to precipitation, drifting, and metamorphism were found to cause temporal variations in near-IR albedo larger than those due to any systematic geographical change from South Pole to Vostok. The spectrally averaged albedos ranged from 0.80 to 0.85 for both overcast and clear skies, in agreement with measurements by others at South Pole and elsewhere in Antarctica. Using a two-layer radiative transfer model, the albedo can be explained over the full wavelength range. Tests were made to correct for systematic errors in determining spectral albedo. Under clear skies at about 3000-m elevation the diffuse fraction of downward irradiance varied from 0.4 in the near UV to less than 0.01 in the near IR; knowledge of this fraction is required to correct the measured irradiance for the instrument's deviation from a perfect cosine-response. Furthermore, the deviation from cosine response is itself a function of wavelength. Under clear skies a significant error in apparent albedo can result if the instrument's cosine collector is not parallel to the surface; e.g., if the instrument is leveled parallel to the horizon, but the local snow surface is not horizontal. The soot content of the snow upwind of South Pole Station was only 0.3 ng/g. It was somewhat greater at Vostok Station but was still too small to affect the albedo at any wavelength. Bidirectional reflectance at 0.9-mu m wavelength, measured from a 23-m tower at the end of summer after the sastrugi (snow dunes) had diminished, showed a pattern remarkably similar to the spectrally averaged pattern obtained from the Nimbus 7 satellite.</t>
  </si>
  <si>
    <t>UNIV WASHINGTON, GEOPHYS PROGRAM, SEATTLE, WA 98195 USA</t>
  </si>
  <si>
    <t>University of Washington; University of Washington Seattle</t>
  </si>
  <si>
    <t>GRENFELL, TC (corresponding author), UNIV WASHINGTON, DEPT ATMOSPHER SCI, AK-40, SEATTLE, WA 98195 USA.</t>
  </si>
  <si>
    <t>AMER GEOPHYSICAL UNION</t>
  </si>
  <si>
    <t>WASHINGTON</t>
  </si>
  <si>
    <t>2000 FLORIDA AVE NW, WASHINGTON, DC 20009 USA</t>
  </si>
  <si>
    <t>2169-897X</t>
  </si>
  <si>
    <t>J GEOPHYS RES-ATMOS</t>
  </si>
  <si>
    <t>J. Geophys. Res.-Atmos.</t>
  </si>
  <si>
    <t>SEP 20</t>
  </si>
  <si>
    <t>D9</t>
  </si>
  <si>
    <t>10.1029/94JD01484</t>
  </si>
  <si>
    <t>Meteorology &amp; Atmospheric Sciences</t>
  </si>
  <si>
    <t>PH357</t>
  </si>
  <si>
    <t>WOS:A1994PH35700012</t>
  </si>
  <si>
    <t>CROSS, S; JENNINGS, K; THOMSON, L</t>
  </si>
  <si>
    <t>DECOMPRESSION-SICKNESS - ROLE OF PATENT FORAMEN OVALE IS LIMITED</t>
  </si>
  <si>
    <t>BRITISH MEDICAL JOURNAL</t>
  </si>
  <si>
    <t>Letter</t>
  </si>
  <si>
    <t>DIVERS</t>
  </si>
  <si>
    <t>ROBERT GORDONS INST TECHNOL,BRITISH ANTARCTIC SURVEY,MED UNIT,ABERDEEN,SCOTLAND</t>
  </si>
  <si>
    <t>Robert Gordon University; UK Research &amp; Innovation (UKRI); Natural Environment Research Council (NERC); NERC British Antarctic Survey</t>
  </si>
  <si>
    <t>CROSS, S (corresponding author), ABERDEEN ROYAL INFIRM,DEPT CARDIOL,ABERDEEN AB9 2ZD,SCOTLAND.</t>
  </si>
  <si>
    <t>BRITISH MED JOURNAL PUBL GROUP</t>
  </si>
  <si>
    <t>LONDON</t>
  </si>
  <si>
    <t>BRITISH MED ASSOC HOUSE, TAVISTOCK SQUARE, LONDON, ENGLAND WC1H 9JR</t>
  </si>
  <si>
    <t>0959-8138</t>
  </si>
  <si>
    <t>BRIT MED J</t>
  </si>
  <si>
    <t>Br. Med. J.</t>
  </si>
  <si>
    <t>SEP 17</t>
  </si>
  <si>
    <t>10.1136/bmj.309.6956.743a</t>
  </si>
  <si>
    <t>Medicine, General &amp; Internal</t>
  </si>
  <si>
    <t>General &amp; Internal Medicine</t>
  </si>
  <si>
    <t>PH407</t>
  </si>
  <si>
    <t>Green Published</t>
  </si>
  <si>
    <t>WOS:A1994PH40700071</t>
  </si>
  <si>
    <t>RAY, MK; KUMAR, GS; SHIVAJI, S</t>
  </si>
  <si>
    <t>TYROSINE PHOSPHORYLATION OF A CYTOPLASMIC PROTEIN FROM THE ANTARCTIC PSYCHROTROPHIC BACTERIUM PSEUDOMONAS-SYRINGAE</t>
  </si>
  <si>
    <t>FEMS MICROBIOLOGY LETTERS</t>
  </si>
  <si>
    <t>TYROSINE PHOSPHORYLATION; PSYCHROTROPH; ANTARCTICA; PSEUDOMONAS SYRINGAE</t>
  </si>
  <si>
    <t>PHOSPHOTYROSINE; MEMBRANE</t>
  </si>
  <si>
    <t>Cytoplasmic proteins from the antarctic psychrotrophic bacterium Pseudomonas syringae showed two phosphorylated proteins of molecular mass 66 kDa and 62 kDa. The phosphorylation of 66 kDa protein was enhanced in the presence of Triton X-100 solubilised membrane proteins at a higher temperature (30 degrees C) only. Western blot analysis and phosphoamino acid analysis indicated that the 66 kDa protein is phosphorylated at a tyrosine residue. Surprisingly, sodium orthovanadate, which is a known phosphotyrosine phosphatase (PTPase) inhibitor, inhibited the phosphorylation of the protein. The possible importance of this tyrosine phosphorylated protein to growth at low temperature is suggested.</t>
  </si>
  <si>
    <t>RAY, MK (corresponding author), CTR CELLULAR &amp; MOLEC BIOL,UPPAL RD,HYDERABAD 500007,INDIA.</t>
  </si>
  <si>
    <t>V, Santhosh kumar/JXL-8110-2024; Kumar, Dr Suresh/HHZ-2615-2022; Kumar, Senthil T/JCO-2901-2023; Kumar, Gopinatha Suresh/W-1461-2019</t>
  </si>
  <si>
    <t>Kumar, Dr Suresh/0000-0002-2539-6553; shivaji, sisinthy/0000-0003-0376-4658</t>
  </si>
  <si>
    <t>0378-1097</t>
  </si>
  <si>
    <t>FEMS MICROBIOL LETT</t>
  </si>
  <si>
    <t>FEMS Microbiol. Lett.</t>
  </si>
  <si>
    <t>SEP 15</t>
  </si>
  <si>
    <t>1-2</t>
  </si>
  <si>
    <t>10.1111/j.1574-6968.1994.tb07142.x</t>
  </si>
  <si>
    <t>Microbiology</t>
  </si>
  <si>
    <t>PF801</t>
  </si>
  <si>
    <t>Bronze</t>
  </si>
  <si>
    <t>WOS:A1994PF80100009</t>
  </si>
  <si>
    <t>BAMBER, JL; HARRIS, AR</t>
  </si>
  <si>
    <t>THE ATMOSPHERIC CORRECTION FOR SATELLITE INFRARED RADIOMETER DATA IN POLAR-REGIONS</t>
  </si>
  <si>
    <t>GEOPHYSICAL RESEARCH LETTERS</t>
  </si>
  <si>
    <t>SEA-SURFACE TEMPERATURE; WATER-VAPOR; CHANNELS; SNOW</t>
  </si>
  <si>
    <t>Mie scattering models suggest that the thermal infrared emissivity of snow is relatively insensitive to variations in its properties and is dependent, primarily, on viewing angle. This gives rise to the possibility of accurately measuring snow surface temperatures, over the polar ice sheets, using satellite infrared radiometers operating in the window region at 10-13 microns. These instruments were designed, primarily, to measure sea surface temperature and a substantial body of work has been undertaken on correcting for the effects of variable absorption by the atmosphere over oceans. The atmospheric conditions over the Antarctic and Greenland ice sheets are significantly different, however, and require special treatment. A three year dataset of radiosonde measurements, collected from six Antarctic stations, is used to investigate the behaviour of the ''split-window'' algorithm. The same dataset has been used to test the performance of a dual-view algorithm that can be used with the Along Track Scanning Radiometer onboard ERS-1. It is shown that, given accurate emissivity estimates, the atmospheric correction has an rms error of 0.015 K using the dual-view method. Combined with the excellent calibration and stability of the Along Track Scanning Radiometer and pixel averaging to reduce the detector noise it is possible to derive snow surface ''skin'' temperatures to an accuracy of about 0.1 K.</t>
  </si>
  <si>
    <t>BAMBER, JL (corresponding author), UCL, MULLARD SPACE SCI LAB, DEPT SPACE &amp; CLIMATE PHYS, HOLMBURY ST MARY, DORKING RH5 6NT, SURREY, ENGLAND.</t>
  </si>
  <si>
    <t>Bamber, Jonathan/C-7608-2011</t>
  </si>
  <si>
    <t>Bamber, Jonathan/0000-0002-2280-2819</t>
  </si>
  <si>
    <t>0094-8276</t>
  </si>
  <si>
    <t>GEOPHYS RES LETT</t>
  </si>
  <si>
    <t>Geophys. Res. Lett.</t>
  </si>
  <si>
    <t>10.1029/94GL01877</t>
  </si>
  <si>
    <t>PH573</t>
  </si>
  <si>
    <t>WOS:A1994PH57300010</t>
  </si>
  <si>
    <t>GILLE, ST</t>
  </si>
  <si>
    <t>MEAN SEA-SURFACE HEIGHT OF THE ANTARCTIC CIRCUMPOLAR CURRENT FROM GEOSAT DATA - METHOD AND APPLICATION</t>
  </si>
  <si>
    <t>JOURNAL OF GEOPHYSICAL RESEARCH-OCEANS</t>
  </si>
  <si>
    <t>TOTAL GEOSTROPHIC CIRCULATION; BOTTOM PRESSURE MEASUREMENTS; DRAKE PASSAGE; MESOSCALE VARIABILITY; FRONTAL STRUCTURE; SOUTHERN-OCEAN; ATLANTIC-OCEAN; FLOW PATTERNS; WATER MASSES; GULF-STREAM</t>
  </si>
  <si>
    <t>The mean sea surface height across the Antarctic Circumpolar current has been reconstructed from height variability measured by the Geosat altimeter without assuming prior knowledge of the geoid. For this study, an automated technique has been developed to estimate mean sea surface height for each satellite ground track using a meandering Gaussian jet model, and errors have been estimated using Monte Carlo simulation. The results are objectively mapped to produce a picture of the mean Subantarctic and Polar Fronts, which together comprise the major components of the Antarctic Circumpolar Current. The meandering jet model explains between 40% and 70% of the height variance along the jet axes. The results show that the fronts are substantially steered by topography and that the jets have an average Gaussian width of about 44 km in the meridional direction and meander about 75 km to either side of their mean locations. The average height difference across the Subantarctic Front (SAF) is 0.7 m and across the Polar Front (PF) 0.6 m. The mean widths of the fronts are correlated with the size of the baroclinic Rossby radius.</t>
  </si>
  <si>
    <t>MIT, WOODS HOLE OCEANOG INST, DEPT PHYS OCEANOG, WOODS HOLE, MA 02543 USA.</t>
  </si>
  <si>
    <t>Gille, Sarah T./B-3171-2012</t>
  </si>
  <si>
    <t>Gille, Sarah/0000-0001-9144-4368</t>
  </si>
  <si>
    <t>2169-9275</t>
  </si>
  <si>
    <t>2169-9291</t>
  </si>
  <si>
    <t>J GEOPHYS RES-OCEANS</t>
  </si>
  <si>
    <t>J. Geophys. Res.-Oceans</t>
  </si>
  <si>
    <t>C9</t>
  </si>
  <si>
    <t>10.1029/94JC01172</t>
  </si>
  <si>
    <t>Oceanography</t>
  </si>
  <si>
    <t>PG783</t>
  </si>
  <si>
    <t>WOS:A1994PG78300005</t>
  </si>
  <si>
    <t>MACARIO, A; HAXBY, WF; GOFF, JA; RYAN, WBF; CANDE, SC; RAYMOND, CA</t>
  </si>
  <si>
    <t>FLOW LINE VARIATIONS IN ABYSSAL HILL MORPHOLOGY FOR THE PACIFIC-ANTARCTIC RIDGE AT 65-DEGREES-S</t>
  </si>
  <si>
    <t>JOURNAL OF GEOPHYSICAL RESEARCH-SOLID EARTH</t>
  </si>
  <si>
    <t>SPREADING RATE; MEDIAN VALLEY; OCEAN RIDGES; DEPENDENCE; ROUGHNESS; RISE; STATISTICS; FLANKS; AXIS</t>
  </si>
  <si>
    <t>We present the results of a statistical study on the morphological characteristics of abyssal hills recently mapped along two adjacent segments of the Pacific-Antarctic Ridge at 65 degrees S. The studied area is a densely surveyed corridor (60 km wide by 600 km long) which is centered on the Pitman Fracture Zone (PFZ) and extends to 12 Ma crust on both sides of the ridge. Abyssal hill size parameters (RMS height H and characteristic width lambda) are estimated using Hydrosweep multibeam data. Variations in abyssal hill characteristics are compared with spreading rate history and crustal structure (as inferred from the mantle Bouguer gravity) in order to indirectly quantify the evolution of this ridge crest system. The magnetic data document an abrupt acceleration in spreading rate from similar to 36 to similar to 63 mm/yr (full rate) at Chron 3a (5.7-6.4 Ma). Our results indicate a statistically significant negative correlation between abyssal hill size parameters and full spreading rates. Abyssal hills formed during the slower spreading period (ages &gt;8 Ma; full rates 36-44 mm/yr) are 31-86% taller and 21- &gt;100% wider than hills created during the faster spreading interval (ages &lt;4 Ma; full rates 52-63 mm/yr). The well-resolved positive correlation between H and lambda is interpreted as an indication of temporal changes in the flexural rigidity of the lithosphere near the vicinity of the ridge crest and, by implication, axial thermal structure. However, we cannot rule out that such positive trend is due to constructional volcanism. The lack of correlation between crustal thick-ness and abyssal hill size parameters is likely to be caused by the small magnitude of crustal thickness variations along flow lines (similar to 0.4 km in contrast to similar to 2 km reported in previous studies for the Mid-Atlantic Ridge). The most significant variations in crustal thickness are seen across the PFZ (thinning from north to south by 0.5-0.7 km), which coincide with a well-resolved increase in the averaged lambda estimate. The predictions of the detachment surface model in terms of morphological and structural inside/outside corner asymmetries are not supported by our observations. The main variations in H and lambda that cannot be explained in terms of either the spreading rate or crustal thickness effect include the following: (1) anomalously large abyssal hills north of the PFZ for 4-6 Ma age crust; (2) abyssal hill size estimates for crustal ages greater than 8 Ma show significant asymmetry for opposite ridge flanks north of the PFZ; and (3) toward the segment ends, H estimates are 27-68% larger, while lambda estimates either do not significantly change (to the north of the PFZ) or are up to 40% smaller (to the south of the PFZ). We suggest that the H and lambda changes seen toward the segment ends are related to either an increase in the amount of extension (without a corresponding increase in the strength of the lithosphere) or variations in the relative contribution of constructional volcanism to overall abyssal hill morphology.</t>
  </si>
  <si>
    <t>UNIV CALIF SAN DIEGO, SCRIPPS INST OCEANOG, DIV GEOL RES, LA JOLLA, CA 92093 USA; UNIV TEXAS, INST GEOPHYS, AUSTIN, TX 78759 USA; CALTECH, JET PROP LAB, PASADENA, CA 91109 USA</t>
  </si>
  <si>
    <t>University of California System; University of California San Diego; Scripps Institution of Oceanography; University of Texas System; University of Texas Austin; California Institute of Technology; National Aeronautics &amp; Space Administration (NASA); NASA Jet Propulsion Laboratory (JPL)</t>
  </si>
  <si>
    <t>COLUMBIA UNIV, LAMONT DOHERTY EARTH OBSERV, PALISADES, NY 10964 USA.</t>
  </si>
  <si>
    <t>Goff, John A/B-9972-2008</t>
  </si>
  <si>
    <t>Macario, Ana/0000-0003-3747-793X</t>
  </si>
  <si>
    <t>2169-9313</t>
  </si>
  <si>
    <t>2169-9356</t>
  </si>
  <si>
    <t>J GEOPHYS RES-SOL EA</t>
  </si>
  <si>
    <t>J. Geophys. Res.-Solid Earth</t>
  </si>
  <si>
    <t>SEP 10</t>
  </si>
  <si>
    <t>B9</t>
  </si>
  <si>
    <t>10.1029/94JB01409</t>
  </si>
  <si>
    <t>PG767</t>
  </si>
  <si>
    <t>WOS:A1994PG76700021</t>
  </si>
  <si>
    <t>MARKS, KM; STOCK, JM</t>
  </si>
  <si>
    <t>VARIATIONS IN RIDGE MORPHOLOGY AND DEPTH-AGE RELATIONSHIPS ON THE PACIFIC-ANTARCTIC RIDGE (VOL 99, PG 531, 1994)</t>
  </si>
  <si>
    <t>Correction</t>
  </si>
  <si>
    <t>Stock, Joann Miriam/AAN-1526-2021; Marks, Karen/F-5610-2010</t>
  </si>
  <si>
    <t>Stock, Joann Miriam/0000-0003-4816-7865; Marks, Karen/0000-0001-6524-1495</t>
  </si>
  <si>
    <t>10.1029/94JB01686</t>
  </si>
  <si>
    <t>WOS:A1994PG76700029</t>
  </si>
  <si>
    <t>BROWN, J</t>
  </si>
  <si>
    <t>ANTARCTIC OZONE GOING FAST ... BUT SOME PLANTS CAN SURVIVE</t>
  </si>
  <si>
    <t>NEW SCIENTIST</t>
  </si>
  <si>
    <t>Editorial Material</t>
  </si>
  <si>
    <t>NEW SCIENTIST LTD</t>
  </si>
  <si>
    <t>25 BEDFORD ST, LONDON, ENGLAND</t>
  </si>
  <si>
    <t>0262-4079</t>
  </si>
  <si>
    <t>NEW SCI</t>
  </si>
  <si>
    <t>New Sci.</t>
  </si>
  <si>
    <t>Multidisciplinary Sciences</t>
  </si>
  <si>
    <t>Science &amp; Technology - Other Topics</t>
  </si>
  <si>
    <t>PG104</t>
  </si>
  <si>
    <t>WOS:A1994PG10400018</t>
  </si>
  <si>
    <t>ANTARCTIC OZONE GOING FAST</t>
  </si>
  <si>
    <t>NEW SCIENTIST PUBL EXPEDITING INC</t>
  </si>
  <si>
    <t>ELMONT</t>
  </si>
  <si>
    <t>200 MEACHAM AVE, ELMONT, NY 11003</t>
  </si>
  <si>
    <t>WOS:A1994PG10400017</t>
  </si>
  <si>
    <t>CHOWN, SL; KUSCHEL, G</t>
  </si>
  <si>
    <t>NEW BOTHROMETOPUS SPECIES FROM POSSESSION-ISLAND, CROZET-ARCHIPELAGO, WITH NOMENCLATURAL AMENDMENTS AND A KEY TO ITS WEEVIL FAUNA (COLEOPTERA, CURCULIONIDAE, BRACHYCERINAE)</t>
  </si>
  <si>
    <t>AFRICAN ENTOMOLOGY</t>
  </si>
  <si>
    <t>SUB-ANTARCTIC WEEVILS; NEW SPECIES; CROZET ARCHIPELAGO</t>
  </si>
  <si>
    <t>Three new species of Curculionidae are described from Possession Island and a key to the weevil fauna of the island is provided. The following nomenclatural changes are made, based on an examination of all 36 species in the Ectemnorhinus-group of genera: Neocanonopsis Hoffmann is synonymized with Christensenia Brinck, Antarctonesiotes Jeannel and Mesembriorrhinus Jeannel with Bothrometopus Jeannel, and Dusmoecetes Jeannel and Xanium Enderlein with Ectemnorhinus G.R. Waterhouse. Christensenia dreuxi (Hoffmann) comb, n. is transferred from Neocanopsis, Bothrometopus crozetensis (Enderlein) comb. n. is transferred from Mesembriorrhinus and reinstated as a valid species, Bothrometopus desolationis (Jeannel) comb. n. is transferred from Antarctonesiotes, Ectemnorhinus vanhoeffenianus (Enderlein) comb. n. is transferred from Xanium, and Ectemnorhinus possessionensis (Hoffmann) comb. n. is transferred from Xanium and removed from synonymy with Ectemnorhinus vanhoeffenianus. The rich diversity of species on Possession Island is briefly compared with that of the other South Indian Ocean Province islands.</t>
  </si>
  <si>
    <t>CHOWN, SL (corresponding author), UNIV PRETORIA,DEPT ENTOMOL,PRETORIA 0002,SOUTH AFRICA.</t>
  </si>
  <si>
    <t>Chown, Steven/ABD-7646-2021; Chown, Steven L/H-3347-2011</t>
  </si>
  <si>
    <t>ENTOMOL SOC SOUTH AFRICA</t>
  </si>
  <si>
    <t>PRETORIA</t>
  </si>
  <si>
    <t>PO BOX 103, PRETORIA 0001, SOUTH AFRICA</t>
  </si>
  <si>
    <t>1021-3589</t>
  </si>
  <si>
    <t>AFR ENTOMOL</t>
  </si>
  <si>
    <t>Afr. Entomol.</t>
  </si>
  <si>
    <t>SEP</t>
  </si>
  <si>
    <t>Entomology</t>
  </si>
  <si>
    <t>QK416</t>
  </si>
  <si>
    <t>WOS:A1994QK41600011</t>
  </si>
  <si>
    <t>BOLSHOV, MA; BOUTRON, CF</t>
  </si>
  <si>
    <t>DETERMINATION OF HEAVY-METALS IN POLAR SNOW AND ICE BY LASER-EXCITED ATOMIC FLUORESCENCE SPECTROMETRY</t>
  </si>
  <si>
    <t>ANALUSIS</t>
  </si>
  <si>
    <t>ANTARCTIC ICE; LEAD; CADMIUM; ZINC</t>
  </si>
  <si>
    <t>The new laser-excited atomic fluorescence spectrometry technique offers unrivalled sensitivity for the determination of trace metals in a wide variety of samples. This has allowed the direct determination of Ph, Cd and Bi in Antarctic and Greenland snow and ice dawn to the sub pg/g level.</t>
  </si>
  <si>
    <t>Bolshov, Mikhail/J-2249-2012</t>
  </si>
  <si>
    <t>EDITIONS SCIENTIFIQUES ELSEVIER</t>
  </si>
  <si>
    <t>PARIS CEDEX 15</t>
  </si>
  <si>
    <t>141 RUE JAVEL, 75747 PARIS CEDEX 15, FRANCE</t>
  </si>
  <si>
    <t>0365-4877</t>
  </si>
  <si>
    <t>Analusis</t>
  </si>
  <si>
    <t>M44</t>
  </si>
  <si>
    <t>M46</t>
  </si>
  <si>
    <t>Chemistry, Analytical</t>
  </si>
  <si>
    <t>PH728</t>
  </si>
  <si>
    <t>WOS:A1994PH72800012</t>
  </si>
  <si>
    <t>BOUTRON, CF</t>
  </si>
  <si>
    <t>ANTARCTIC-ARCTIC</t>
  </si>
  <si>
    <t>During the past few decades, the investigation of various constituents in the successive dated snow and ice layers deposited in the central areas of the large Antarctic and Greeland ice caps has provided scientists with a wealth of fascinating and grandiose results. These layers retain unique frozen undisturbed archives of the past changes in the composition of the atmosphere of our planet and its climate.</t>
  </si>
  <si>
    <t>BOUTRON, CF (corresponding author), UNIV GRENOBLE 1,CNRS,LAB GLACIOL &amp; GEOPHYS ENVIRONNEMENT,54 RUE MOLIERE,BP 96,F-38402 ST MARTIN DHERES,FRANCE.</t>
  </si>
  <si>
    <t>M20</t>
  </si>
  <si>
    <t>WOS:A1994PH72800004</t>
  </si>
  <si>
    <t>POURCHET, M; PINGLOT, JF</t>
  </si>
  <si>
    <t>RADIOACTIVITY OF ARCTIC AND ANTARCTIC SNOW</t>
  </si>
  <si>
    <t>In glaciology, the amounts of natural and artificial radionuclides in snow are used for the studies of glaciers or atmospheric transport processes.</t>
  </si>
  <si>
    <t>POURCHET, M (corresponding author), CNRS,LAB GLACIOL &amp; GEOPHYS ENVIRONNEMENT,BP 96,F-38402 ST MARTIN DHERES,FRANCE.</t>
  </si>
  <si>
    <t>M29</t>
  </si>
  <si>
    <t>M30</t>
  </si>
  <si>
    <t>WOS:A1994PH72800007</t>
  </si>
  <si>
    <t>ROSMAN, KJR; CHISHOLM, W</t>
  </si>
  <si>
    <t>DETERMINATION OF LEAD ISOTOPES IN ARCTIC AND ANTARCTIC SNOW AND ICE</t>
  </si>
  <si>
    <t>ANTHROPOGENIC LEAD; GREENLAND SNOWS; LATE 1960S</t>
  </si>
  <si>
    <t>The development of high sensitivity mass spectrometry to measure Pb isotopes in Arctic and Antarctic snow and ice has provided a powerful tool for identifying sources of global Pb pollution. The combination of isotope abundance information with concentration measurements adds another dimension to analytical chemistry.</t>
  </si>
  <si>
    <t>ROSMAN, KJR (corresponding author), CURTIN UNIV TECHNOL,DEPT APPL PHYS,BENTLEY 6102,AUSTRALIA.</t>
  </si>
  <si>
    <t>M51</t>
  </si>
  <si>
    <t>M53</t>
  </si>
  <si>
    <t>WOS:A1994PH72800014</t>
  </si>
  <si>
    <t>SCARPONI, G; BARBANTE, C; CESCON, P</t>
  </si>
  <si>
    <t>DIFFERENTIAL-PULSE ANODIC-STRIPPING VOLTAMMETRY FOR ULTRATRACE DETERMINATION OF CADMIUM AND LEAD IN ANTARCTIC SNOW</t>
  </si>
  <si>
    <t>Differential pulse anodic stripping voltammetry has sufficient sensitivity to be used for direct determination of heavy metals in Antarctic snow, thus avoiding long and contamination-prone enrichment procedures. A result of particular concern to global change studies can be drawn from these preliminary data: lead concentration in Antarctic snow decreased rapidly during the 1980s from about 10-15 pg/g to 2-4 pg/g in 1991.</t>
  </si>
  <si>
    <t>SCARPONI, G (corresponding author), UNIV VENICE,DEPT ENVIRONM SCI,DORSODURO 2137,I-30123 VENICE,ITALY.</t>
  </si>
  <si>
    <t>Barbante, Carlo/B-3195-2011</t>
  </si>
  <si>
    <t>M47</t>
  </si>
  <si>
    <t>M50</t>
  </si>
  <si>
    <t>WOS:A1994PH72800013</t>
  </si>
  <si>
    <t>WOLFF, EW; PEEL, DA</t>
  </si>
  <si>
    <t>ASSESSING GLOBAL AND LOCAL POLLUTION FOR HEAVY-METALS IN ANTARCTICA</t>
  </si>
  <si>
    <t>SNOW; PRECONCENTRATION; ZINC; ICE</t>
  </si>
  <si>
    <t>The Antarctic continent is often considered to be the last pristine environment on Earth. However, by analysing the layers of snow that have accumulated there, it is possible to trace recent increases in concentrations of some heavy metals. Most of this material originates outside Antarctica.</t>
  </si>
  <si>
    <t>WOLFF, EW (corresponding author), BRITISH ANTARCTIC SURVEY, NERC, HIGH CROSS, MADINGLEY RD, CAMBRIDGE CB3 0ET, ENGLAND.</t>
  </si>
  <si>
    <t>Wolff, Eric W/D-7925-2014</t>
  </si>
  <si>
    <t>Wolff, Eric W/0000-0002-5914-8531</t>
  </si>
  <si>
    <t>EDP SCIENCES S A</t>
  </si>
  <si>
    <t>LES ULIS CEDEX A</t>
  </si>
  <si>
    <t>17, AVE DU HOGGAR, PA COURTABOEUF, BP 112, F-91944 LES ULIS CEDEX A, FRANCE</t>
  </si>
  <si>
    <t>M41</t>
  </si>
  <si>
    <t>M43</t>
  </si>
  <si>
    <t>WOS:A1994PH72800011</t>
  </si>
  <si>
    <t>WALTON, DWH</t>
  </si>
  <si>
    <t>INTERNATIONAL STATIONS OR INTERNATIONAL RESEARCH</t>
  </si>
  <si>
    <t>ANTARCTIC SCIENCE</t>
  </si>
  <si>
    <t>BLACKWELL SCIENCE LTD</t>
  </si>
  <si>
    <t>OSNEY MEAD, OXFORD, OXON, ENGLAND OX2 0EL</t>
  </si>
  <si>
    <t>0954-1020</t>
  </si>
  <si>
    <t>ANTARCT SCI</t>
  </si>
  <si>
    <t>Antarct. Sci.</t>
  </si>
  <si>
    <t>10.1017/S0954102094000453</t>
  </si>
  <si>
    <t>Environmental Sciences; Geography, Physical; Geosciences, Multidisciplinary</t>
  </si>
  <si>
    <t>Environmental Sciences &amp; Ecology; Physical Geography; Geology</t>
  </si>
  <si>
    <t>PF573</t>
  </si>
  <si>
    <t>WOS:A1994PF57300001</t>
  </si>
  <si>
    <t>CHAPMAN, BE; ROSER, DJ; SEPPELT, RD</t>
  </si>
  <si>
    <t>C-13 NMR ANALYSIS OF ANTARCTIC CRYPTOGAM EXTRACTS</t>
  </si>
  <si>
    <t>POLYOLS; SUGARS; AMINO ACIDS; C-13 NMR; CRYPTOGAMS</t>
  </si>
  <si>
    <t>Water soluble compounds were extracted from the dominant cryptogams of the Windmill Islands, Wilkes Land, and compared with standard polyols, sugars and amino acids using C-13 nuclear magnetic resonance (NMR) spectroscopy. Previous findings for sugars and polyols from gas liquid chromatography were validated and extended. Arabitol, ribitol and mannitol were confirmed as the major soluble carbohydrate compounds in all lichen species examined. Sucrose, fructose and glucose, but no polyols were detected in two species of moss. Sorbitol was confirmed as a major component of the algae Prasiola crispa and Schizogonium murale. Mesotaenium bergrenii was confirmed to contain sucrose and glucose. No significant quantities of sugars or polyols or any other compound were found in extracts of the red snow alga Chloromonas sp.1. Amino acids were detected in the majority of cryptogam samples and were particularly abundant in the algae P. crispa and S. murale. In the latter species the total identified acids ranged from 13.5-66mg g-1 dry weight. In addition to the common amino acid components of proteins, betaine and gamma-amino-butyric acid were detected, the latter being particularly abundant, being found widely in the moss, lichen and algae. Several unknown carbohydrates were characterized. Usnea sphacelata, U. antarctica and Pseudephebe minuscula contained a deoxy-hexitol, Grimmia antarctici contained resonance peaks consistent with a trisaccharide containing a sucrose moiety and Umbilicaria decussata possibly contained a glucose-arabitol dimer. (CNMR)-C-13 was confirmed as a powerful tool for the characterization of low molecular weight constituents of Antarctic cryptogams.</t>
  </si>
  <si>
    <t>CHAPMAN, BE (corresponding author), UNIV SYDNEY,DEPT BIOCHEM,SYDNEY,NSW 2006,AUSTRALIA.</t>
  </si>
  <si>
    <t>Roser, David/0000-0001-5519-1690</t>
  </si>
  <si>
    <t>10.1017/S0954102094000465</t>
  </si>
  <si>
    <t>WOS:A1994PF57300002</t>
  </si>
  <si>
    <t>CAMPBELL, IB; CLARIDGE, GGC; BALKS, MR</t>
  </si>
  <si>
    <t>THE EFFECT OF HUMAN ACTIVITIES ON MOISTURE-CONTENT OF SOILS AND UNDERLYING PERMAFROST FROM THE MCMURDO SOUND REGION, ANTARCTICA</t>
  </si>
  <si>
    <t>ANTARCTICA; ENVIRONMENTAL DAMAGE; MCMURDO SOUND; MOISTURE CONTENT; PERMAFROST; SOILS</t>
  </si>
  <si>
    <t>Soils and the underlying permafrost from undisturbed sites and sites that had been disturbed by construction activities at Marble Point and Pram Point in the McMurdo Sound region were sampled from excavated pits and drill cores. Gravimetric moisture (ice) contents and particle size distribution were determined. Volumetric moisture contents were calculated from these results. At undisturbed sites soil moisture contents within the active layer (to c. 60 cm depth) were low and ranged from 0.5% by weight at the soil surface to 10% above the permafrost. The permafrost was generally completely saturated with ice, but sometimes contained considerable excess ice, with ice contents rising as high as 80% by volume. At disturbed sites, soil moisture contents within the active layer were similar to those of the undisturbed sites (generally &lt;10% by weight) but within the permafrost, moisture contents were lower and less variable than in the undisturbed sites, rarely exceeding 20% by weight. The release of considerable quantities of water from the permafrost as a result of land disturbance during construction activities caused stream flows, soil shrinkage, land slumping and salinisation, resulting in significant permanent environmental damage. At Marble Point there has been no significant re-establishment of icy permafrost in the disturbed soils in the 30 years since land disturbance occurred.</t>
  </si>
  <si>
    <t>CAMPBELL, IB (corresponding author), LAND &amp; SOIL CONSULTANCY SERV,23 VIEW MT,NELSON,NEW ZEALAND.</t>
  </si>
  <si>
    <t>10.1017/S0954102094000477</t>
  </si>
  <si>
    <t>Green Submitted</t>
  </si>
  <si>
    <t>WOS:A1994PF57300003</t>
  </si>
  <si>
    <t>HOLMHANSEN, O; AMOS, AF; SILVA, N; VILLAFANE, V; HELBLING, EW</t>
  </si>
  <si>
    <t>IN-SITU EVIDENCE FOR A NUTRIENT LIMITATION OF PHYTOPLANKTON GROWTH IN PELAGIC ANTARCTIC WATERS</t>
  </si>
  <si>
    <t>IRON; PHYTOPLANKTON; DRAKE PASSAGE; CHLOROPHYLL-A; NUTRIENTS</t>
  </si>
  <si>
    <t>Studies in a large (30000 km2) sampling grid around Elephant Island, Antarctica, during January-March of four successive years (1990-1993) have shown that one of the water types within the sampling area (Drake Passage water) shows low chlorophyll a in surface waters and a subsurface maximum between 50 and 80 m depth. Ancillary data (beam attenuation, in situ chl a fluorescence) support the view that the extracted chl a values actually do represent increased phytoplankton biomass at depth; other data (oxygen concentrations and upwelling radiance at 683 mn) suggest that the phytoplankton within this subsurface maximum layer are photosynthetically active and do not represent a senescent, sinking population of cells. Such deep chl a maxima were found only in Drake Passage waters; in the other four water types sampled, chl a concentrations were maximal in surface waters and decreased with depth. Phytoplankton biomass and activity in Drake Passage waters is suggestive of a nutrient limitation for phytoplankton growth in surface waters. Nutrient concentrations of N,P, and Si were high throughout the euphotic zone at all stations, and hence it is unlikely that any macronutrient would be limiting. The data presented in this paper support the hypothesis of Martin and colleagues that availability of Fe may limit phytoplankton biomass in pelagic Antarctic waters, but not in coastal waters where Fe concentrations are relatively high. All other reports on the effects of Fe on Antarctic phytoplankton have utilized deck incubations from which it is difficult to extrapolate such evidence of nutrient limitation to in situ conditions. Our data represent the first in situ evidence linking Fe limitation to the paradox of high macronutrient concentrations and low phytoplankton biomass in Antarctic pelagic waters.</t>
  </si>
  <si>
    <t>HOLMHANSEN, O (corresponding author), UNIV CALIF SAN DIEGO,SCRIPPS INST OCEANOG,POLAR RES PROGRAM,LA JOLLA,CA 92093, USA.</t>
  </si>
  <si>
    <t>Villafane, Virginia/0000-0002-9552-6069</t>
  </si>
  <si>
    <t>10.1017/S0954102094000489</t>
  </si>
  <si>
    <t>WOS:A1994PF57300004</t>
  </si>
  <si>
    <t>JAMES, SR; BURTON, HR; MCMEEKIN, TA; MANCUSO, CA</t>
  </si>
  <si>
    <t>SEASONAL ABUNDANCE OF HALOMONAS-MERIDIANA, HALOMONAS-SUBGLACIESCOLA, FLAVOBACTERIUM-GONDWANENSE AND FLAVOBACTERIUM-SALEGENS IN 4 ANTARCTIC LAKES</t>
  </si>
  <si>
    <t>ANTARCTICA; SALINE LAKES; HALOPHILIC; BACTERIA; IMMUNOFLUORESCENCE; ANTIBODIES</t>
  </si>
  <si>
    <t>Indirect immunofluorescence was used to quantify the seasonal variation of four halophilic aerobic Antarctic bacteria in Antarctic saline lakes from July 1990 to January 1991. Antibodies were raised against type strains from the Australian Collection of Antarctic Microorganisms. During summer, all four serogroups were identified in the aerobic waters of lakes with total dissolved salts above 61 parts per thousand. Maximal abundances of Halomonas meridiana, H. subglaciescola and Flavobacterium gondwanense serogroups were observed at discrete depths within the water column in the two most hypersaline lakes at about midsummer, coincident with the time of maximum sunlight and the commencement of the summer thaw. At this time the Halomonas spp. serogroups comprised up to 40% of the total bacteria and the F. gondwanense serogroup up to 10% of the total bacteria. The F. salegens serogroup was in low numbers (&gt;2% of total bacteria) in some aerobic waters. Up to 2% of the total bacterial populations in the lakes were autofluorescent or stained non-specifically. Dissolved organic carbon values were measured throughout the sampling period and correlated well with total bacterial numbers but not with changes in species composition. Change in species abundance, as indicated by immunofluorescence, was not reflected in the total bacterial count, indicating compositional change of the total bacterial population.</t>
  </si>
  <si>
    <t>JAMES, SR (corresponding author), UNIV TASMANIA,COOPERAT RES CTR ANTARCTIC &amp; SO OCEAN ENVIRONM,GPO BOX 252C,HOBART,TAS 7001,AUSTRALIA.</t>
  </si>
  <si>
    <t>Nichols, Carol/C-2290-2008</t>
  </si>
  <si>
    <t>Nichols, Carol/0000-0002-2739-4690</t>
  </si>
  <si>
    <t>10.1017/S0954102094000490</t>
  </si>
  <si>
    <t>WOS:A1994PF57300005</t>
  </si>
  <si>
    <t>STATHAM, JA; MCMEEKIN, TA</t>
  </si>
  <si>
    <t>SURVIVAL OF FECAL BACTERIA IN ANTARCTIC COASTAL WATERS</t>
  </si>
  <si>
    <t>ANTARCTICA; FECAL BACTERIA; SOLAR RADIATION; SURVIVAL</t>
  </si>
  <si>
    <t>The effect of solar radiation on the survival of Escherichia coli, Salmonella zanzibar and a faecal Streptococcus strain in seawater was tested in laboratory experiments, and survival of E. coli was tested under natural light conditions at Davis Station, Antarctica. Exposure to artificial light of wavelengths 290-800 nm caused a rapid decline in viability of each strain examined. T90 values (the time taken for 90% of the population to be inactivated) were approximately 50 min, 40 min and 2 h for E. coli, S. zanzibar and the faecal Streptococcus respectively. Selective removal of UV-B wavelengths (&lt;320 nm) increased survival of E. coli and S. zanzibar, resulting in T90 values of approximately 2.5 h. Screening out wavelengths of &lt;370 nm (UV-B and most of UV-A) increased T90 values to 5 h for E. coli and 10 h for S. zanzibar. The visible band of the spectrum (400-800 nm) also had detrimental effects on faecal bacteria, when compared with survival in the absence of light. Rates of decline for E. coli in natural light in Antarctica were similar to those from laboratory experiments. However, resuscitation of sub-lethally damaged cells under optimum conditions resulted in greater recovery rates than were observed after exposure to artificial sunlight. Faecal bacteria were rapidly inactivated when exposed to sunlight in Antarctic waters, and as repair mechanisms are unlikely to operate under in situ conditions, resuscitation of sub-lethally damaged cells is improbable.</t>
  </si>
  <si>
    <t>STATHAM, JA (corresponding author), UNIV TASMANIA,DEPT AGR SCI,GPO BOX 252C,HOBART,TAS 7001,AUSTRALIA.</t>
  </si>
  <si>
    <t>10.1017/S0954102094000507</t>
  </si>
  <si>
    <t>WOS:A1994PF57300006</t>
  </si>
  <si>
    <t>VINCENT, WF; HOWARDWILLIAMS, C</t>
  </si>
  <si>
    <t>NITRATE-RICH INLAND WATERS OF THE ROSS ICE SHELF REGION, ANTARCTICA</t>
  </si>
  <si>
    <t>ANTARCTICA; CYANOBACTERIA; NITRATE; NUTRIENTS; ORGANIC NITROGEN; ROSS ICE SHELF</t>
  </si>
  <si>
    <t>Nutrient and major ion concentrations were measured in surface water samples from lakes, ponds and streams at sites 30-320 km south of McMurdo Sound: the Darwin Glacier region (79.7-80.0-degrees-S), Pyramid Trough in the southern Dry Valleys (78.2-degrees-S), and the McMurdo Ice Shelf ablation zone (77.8-78.4-degrees-S). These aquatic environments ranged from dilute meltwaters (conductivity &lt; 0.05 mS cm-1) to concentrated brines (&gt; 50 mS cm-1). The lowest nitrate concentrations were recorded at the sites closest to the seasonally open waters of the Ross Sea. Much higher values (100-142000 mg NO3--Nm-3) were recorded at sites further south. These observations support the hypothesis that NO3-precipitation over Antarctica is of stratospheric rather than coastal marine origin. The nitrogen-rich waters contained chloride and nitrate in the ratio 5.45 g Cl : 1 g N (C.V. = 8.4%) which is within the range for Antarctic snow, and indicative of nitrate enrichment by freeze concentration processes. Cyanobacterial mats were conspicuous elements of the biota across the full range of salinities, and were usually dominated by oscillatoriacean species. Nitrogen-fixing cyanobacteria and diatoms were also represented in these benthic microbial communities at the more northern sites, but were absent from all samples from the Darwin Glacier region.</t>
  </si>
  <si>
    <t>VINCENT, WF (corresponding author), UNIV LAVAL,DEPT BIOL,ST FOY G1K 7P4,PQ,CANADA.</t>
  </si>
  <si>
    <t>Vincent, Warwick F/C-9522-2009; Vincent, Warwick/AAH-6152-2019</t>
  </si>
  <si>
    <t>Vincent, Warwick/0000-0001-9055-1938</t>
  </si>
  <si>
    <t>10.1017/S0954102094000519</t>
  </si>
  <si>
    <t>WOS:A1994PF57300007</t>
  </si>
  <si>
    <t>WILLIAMS, R; SMOLENSKI, AJ; WHITE, RWG</t>
  </si>
  <si>
    <t>MITOCHONDRIAL-DNA VARIATION OF CHAMPSOCEPHALUS-GUNNARI LONNBERG (PISCES, CHANNICHTHYIDAE) STOCKS ON THE KERGUELEN PLATEAU, SOUTHERN INDIAN-OCEAN</t>
  </si>
  <si>
    <t>CHAMPSOCEPHALUS-GUNNARI; ICEFISH; KERGUELEN PLATEAU; MITOCHONDRIAL DNA</t>
  </si>
  <si>
    <t>The distribution of the icefish Champsocephalus gunnari on the Kerguelen Plateau is confined to the inner shelves of Heard and Kerguelen islands and outlying banks where the water depth is less than 350 m. For fisheries management purposes, it is necessary to know whether fish from the various shelves and banks belong to one single or several separate populations. Analysis of the mitochondrial DNA of fish from various localities using restriction endonuclease enzymes revealed no significant genetic heterogeneity between any of the localities. This does not preclude the existence of isolated stocks at the present time but indicates that the populations have been separated too recently for genetic isolation to be manifested, or that low-level interchange of fish between the populations may be maintaining genetic homogeneity.</t>
  </si>
  <si>
    <t>WILLIAMS, R (corresponding author), ANTARCTIC DIV,CHANNEL HIGHWAY,KINGSTON,TAS 7050,AUSTRALIA.</t>
  </si>
  <si>
    <t>10.1017/S0954102094000520</t>
  </si>
  <si>
    <t>WOS:A1994PF57300008</t>
  </si>
  <si>
    <t>PRINCE, PA; HUIN, N; WEIMERSKIRCH, H</t>
  </si>
  <si>
    <t>DIVING DEPTHS OF ALBATROSSES</t>
  </si>
  <si>
    <t>Note</t>
  </si>
  <si>
    <t>PRINCE, PA (corresponding author), NERC,BRITISH ANTARCTIC SURVEY,HIGH CROSS,MADINGLEY RD,CAMBRIDGE CB3 0ET,ENGLAND.</t>
  </si>
  <si>
    <t>Weimerskirch, Henri/F-5562-2013; Weimerskirch, Henri/K-7306-2019</t>
  </si>
  <si>
    <t>Weimerskirch, Henri/0000-0002-0457-586X</t>
  </si>
  <si>
    <t>10.1017/S0954102094000532</t>
  </si>
  <si>
    <t>WOS:A1994PF57300009</t>
  </si>
  <si>
    <t>BELIATSKY, BV; LAIBA, AA; MIKHALSKY, EV</t>
  </si>
  <si>
    <t>U-PB ZIRCON AGE OF THE METAVOLCANIC ROCKS OF FISHER MASSIF (PRINCE CHARLES MOUNTAINS, EAST ANTARCTICA)</t>
  </si>
  <si>
    <t>ANTARCTICA; METAVOLCANIC ROCKS; PROTEROZOIC; U-PB ZIRCON AGES</t>
  </si>
  <si>
    <t>Fisher Massif is believed to represent less metamorphosed portions of an extensive Proterozoic mobile belt, and is composed of metavolcanic rocks of different compositions and numerous intrusive bodies. U-Pb dating of six zircon fractions recovered from metavolcanic rocks of intermediate to acidic compositions defines growth time at c.1300 Ma with prominent Pb losses at 364 Ma and in recent time. Grain morphologies do not provide unequivocal genetic evidence, but an igneous origin for the grains studied is the most probable. The dates obtained probably reflect igneous activity be co-eval with mafic dyke emplacement event elsewhere in ancient East Antarctic cratonic blocks.</t>
  </si>
  <si>
    <t>BELIATSKY, BV (corresponding author), VNIIOKEANGEOLOGIA,ST MAKLINA 1,ST PETERSBURG 190121,RUSSIA.</t>
  </si>
  <si>
    <t>Mikhalsky, E./I-7556-2013; Belyatsky, Boris/V-6644-2019</t>
  </si>
  <si>
    <t>Belyatsky, Boris/0000-0002-4022-9366</t>
  </si>
  <si>
    <t>10.1017/S0954102094000544</t>
  </si>
  <si>
    <t>WOS:A1994PF57300010</t>
  </si>
  <si>
    <t>DAMASKE, D; BEHRENDT, J; MCCAFFERTY, A; SALTUS, R; MEYER, U</t>
  </si>
  <si>
    <t>TRANSFER FAULTS IN THE WESTERN ROSS SEA - NEW EVIDENCE FROM THE MCMURDO SOUND ROSS ICE SHELF AEROMAGNETIC SURVEY (GANOVEX-VI)</t>
  </si>
  <si>
    <t>AEROMAGNETIC ANOMALIES; ROSS SEA; WEST ANTARCTIC RIFT</t>
  </si>
  <si>
    <t>Aeromagnetic data collected on the GANOVEX IV and GANOVEX VI expeditions are combined in this report to give a synoptic view of the western Ross Sea, Antarctica. The addition of the new GANOVEX VI data allows the identification of the southern boundary of the ''Ross Sea Unit'' - a magnetic unit containing rift-fabric anomalies of the West Antarctic rift system in the Victoria Land basin. Although this boundary has a similar WSW-ENE orientation to the northern boundary, as identified in the GANOVEX IV survey, the newly identified southern magnetic unit (called the ''Ross Island and Ice Shelf Edge Unit'') includes evidence of the S-N rift-fabric that is not found in the north, i.e. the rift-fabric continues farther south. The linear boundaries themselves are interpreted as transfer faults as proposed by previous workers for the tectonic development of the Ross Sea area.</t>
  </si>
  <si>
    <t>DAMASKE, D (corresponding author), BUNDESANSTALT GEOWISSENSCH &amp; ROHSTOFFE,STILLEWEG 2,D-30655 HANNOVER,GERMANY.</t>
  </si>
  <si>
    <t>10.1017/S0954102094000556</t>
  </si>
  <si>
    <t>WOS:A1994PF57300011</t>
  </si>
  <si>
    <t>LEAT, PT; SCARROW, JH</t>
  </si>
  <si>
    <t>CENTRAL VOLCANOS AS SOURCES FOR THE ANTARCTIC PENINSULA VOLCANIC GROUP</t>
  </si>
  <si>
    <t>ANTARCTIC PENINSULA; VOLCANO; CALDERA; IGNIMBRITE; BRECCIA; LAVA</t>
  </si>
  <si>
    <t>From at least the Early Jurassic to the Miocene, eastward subduction of oceanic crust took place beneath the Antarctic Peninsula. Magmatism associated with the subduction generated a N-S linear belt of volcanic rocks known as the Antarctic Peninsula Volcanic Group (APVG), and which erosion has now exposed at about the plutonic/volcanic interface. Large central volcanoes from the APVG are described here for the first time. The structures are situated in north-west Palmer Land within the main Mesozoic magmatic arc. One centre, Zonda Towers, is recognized by the presence of a 160 m thick silicic ignimbrite, containing accidental lava blocks up to 25 m in diameter. This megabreccia is interpreted as a caldera-fill deposit which formed by land sliding of steep caldera walls during ignimbrite eruption and deposition. A larger centre, Mount Edgell-Wright Spires, is dominated by coarse-grained debris flow deposits and silicic ignimbrites which, with minor lavas and fine-grained tuffs, form a volcanic succession some 1.5 km thick. Basic intermediate and silicic sills c. 50 m thick intrude the succession. A central gabbro-granite intrusion is interpreted to be a high-level magma chamber of the Mount Edgell volcano.</t>
  </si>
  <si>
    <t>LEAT, PT (corresponding author), NERC,BRITISH ANTARCTIC SURVEY,HIGH CROSS,MADINGLEY RD,CAMBRIDGE CB3 0ET,ENGLAND.</t>
  </si>
  <si>
    <t>Scarrow, Jane Hannah/J-9237-2017</t>
  </si>
  <si>
    <t>Scarrow, Jane Hannah/0000-0001-8585-8679</t>
  </si>
  <si>
    <t>10.1017/S0954102094000568</t>
  </si>
  <si>
    <t>WOS:A1994PF57300012</t>
  </si>
  <si>
    <t>MELLES, M; VERKULICH, SR; HERMICHEN, WD</t>
  </si>
  <si>
    <t>RADIOCARBON DATING OF LACUSTRINE AND MARINE-SEDIMENTS FROM THE BUNGER HILLS, EAST ANTARCTICA</t>
  </si>
  <si>
    <t>BUNGER HILLS; LACUSTRINE SEDIMENTS; MARINE SEDIMENTS; RADIOCARBON DATING</t>
  </si>
  <si>
    <t>Radiocarbon dating was carried out on the total organic carbon of 19 lacustrine and marine sediment samples from the Bunger Hills. The results indicate that radiocarbon contamination is negligible throughout two sediment sequences from a fresh water lake. In contrast, two sequences from marine basins are irregularly influenced by the Antarctic Marine Reservoir Effect, which today amounts to more than 1000 years, depending on the degree of dilution with meltwater. All dated sediments were deposited during Holocene time.</t>
  </si>
  <si>
    <t>MELLES, M (corresponding author), ALFRED WEGENER INST POLAR &amp; MARINE RES,FORSCHUNGSSTELLE POTSDAM,TELEGRAFENBERG A 43,D-14473 POTSDAM,GERMANY.</t>
  </si>
  <si>
    <t>Melles, Martin/J-4070-2012</t>
  </si>
  <si>
    <t>Melles, Martin/0000-0003-0977-9463</t>
  </si>
  <si>
    <t>10.1017/S095410209400057X</t>
  </si>
  <si>
    <t>WOS:A1994PF57300013</t>
  </si>
  <si>
    <t>SIMS, JP; DIRKS, PHGM; CARSON, CJ; WILSON, CJL</t>
  </si>
  <si>
    <t>THE STRUCTURAL EVOLUTION OF THE RAUER GROUP, EAST ANTARCTICA - MAFIC DYKES AS PASSIVE MARKERS IN A COMPOSITE PROTEROZOIC TERRAIN</t>
  </si>
  <si>
    <t>RAUER GROUP; VESTFOLD HILLS; PROTEROZOIC GRANULITES; MAFIC DYKES; STRAIN MARKERS</t>
  </si>
  <si>
    <t>Archaean gneisses in the Rauer Group of islands, East Antarctica, record a prolonged history of high-grade deformational episodes, many of which predate that identified in mid-Proterozoic gneisses. Eleven generations of mafic dykes, belonging to discrete chemical suites, have been used as relative time markers to constrain this deformational history. Based on the timing of intrusion with respect to structures, dykes in the Rauer Group have been correlated with largely undeformed and dated dyke suites in the adjacent Vestfold Hills. This has allowed absolute ages to be inferred for the early to mid-Proterozoic mafic dyke suites in the Rauer Group, and a correlation of the interspersed structural events. Most structures in the Rauer Group, however, developed in response to high-grade progressive deformation at approximately 1000 Ma. During this deformational episode, strains were repeatedly partitioned into sub-vertical, noncoaxial, high-strain zones recording NW-directed sinistral transpression, that separated zones of lower strain dominated by coaxial folding with axes parallel to the shear direction. Three additional mafic dyke suites intruded during this deformation which was followed by three stages of brittle-ductile deformation and a final suite of lamprophyre dykes. Due to the numerous intrusive time markers, the Rauer Group serves as an excellent illustration of how complicated gneiss terrains may be.</t>
  </si>
  <si>
    <t>SIMS, JP (corresponding author), UNIV MELBOURNE,SCH EARTH SCI,PARKVILLE,VIC 3052,AUSTRALIA.</t>
  </si>
  <si>
    <t>Carson, Christopher J./M-8795-2014</t>
  </si>
  <si>
    <t>Carson, Christopher J./0000-0002-2575-6125</t>
  </si>
  <si>
    <t>10.1017/S0954102094000581</t>
  </si>
  <si>
    <t>WOS:A1994PF57300014</t>
  </si>
  <si>
    <t>VERKULICH, SR; HILLER, A</t>
  </si>
  <si>
    <t>HOLOCENE DEGLACIATION OF THE BUNGER HILLS REVEALED BY C-14 MEASUREMENTS ON STOMACH OIL DEPOSITS IN SNOW PETREL COLONIES</t>
  </si>
  <si>
    <t>ANTARCTICA; C-14 DATING; PALEOENVIRONMENT; ORNITHOLOGY; PETRELS; STOMACH OIL DEPOSITS</t>
  </si>
  <si>
    <t>Solidified stomach oil deposits in snow petrel colonies in the Antarctic proved to be suitable for C-14 dating and provide important palaeobiogeographical and palaeoenvironmental information. Following earlier studies in the Untersee oasis (Central Dronning Maud Land) we present here C-14 measurements on comparable deposits from the Bunger Hills (66-degrees 10-S,101-degrees-E). The conventional C-14 age of the basal layer reflects the occupation age of any particular nesting site and therefore a minimum age for the time when this area became ice-free. According to the C-14 results the occupation of the southern part of the Bunger Hills by petrels started about 10 000 yr ago. The breeding colonies expanded continuously following local ice retreat. The most intensive phases of colonization seem to have been from 8-6 kyr BP and during the past 2 kyr.</t>
  </si>
  <si>
    <t>VERKULICH, SR (corresponding author), ST PETERSBURG ARCTIC &amp; ANTARCTIC RES INST,BERING ST 38,ST PETERSBURG 199226,RUSSIA.</t>
  </si>
  <si>
    <t>10.1017/S0954102094000593</t>
  </si>
  <si>
    <t>WOS:A1994PF57300015</t>
  </si>
  <si>
    <t>WILLAN, RCR; PANKHURST, RJ; HERVE, F</t>
  </si>
  <si>
    <t>A PROBABLE EARLY TRIASSIC AGE FOR THE MIERS BLUFF FORMATION, LIVINGSTON-ISLAND, SOUTH SHETLAND ISLANDS</t>
  </si>
  <si>
    <t>ACCRETIONARY COMPLEX; RUBIDIUM-STRONTIUM DATING; HYDROTHERMAL ALTERATION</t>
  </si>
  <si>
    <t>Fifteen samples of very low-grade mudstones from two widely separated sections in the Miers Bluff Formation on Hurd Peninsula yield an Rb-Sr errorchron (MSWD=8.9) corresponding to an age of 243 +/- 8 Ma. This age is interpreted as representing effective homogenization, on a kilometres scale, during turbidite deposition and diagenesis in early Triassic times. The initial Sr-87/Sr-86 ratio 0.7085 +/- 0.0003 represents a mature crustal source and is consistent with the re-working of material comparable to that eroded from the Chilean fore-arc accretionary complex. Four further samples, collected near to a zone of quartz-carbonate veins, lie to the right of the errorchron, with two samples having unusually low Sr contents. These samples fall on a 113 Ma reference line and indicate metasomatic disturbance in Cretaceous times. Metasomatism was probably related to hydrothermal alteration accompanying widespread silicification and quartz veining on western Hurd Peninsula. A mid- to late Cretaceous age for metasomatic disturbance agrees with field relations which indicate that the hydrothermal activity preceded or was coeval with the mid- to late Cretaceous period of volcanism on Livingston Island. Hence the hydrothermal rocks are not related to the Eocene Barnard Point pluton, as previously suggested.</t>
  </si>
  <si>
    <t>WILLAN, RCR (corresponding author), NERC,BRITISH ANTARCTIC SURVEY,HIGH CROSS,MADINGLEY RD,CAMBRIDGE CB3 0ET,ENGLAND.</t>
  </si>
  <si>
    <t>Herve, Francisco/HDO-6628-2022</t>
  </si>
  <si>
    <t>10.1017/S095410209400060X</t>
  </si>
  <si>
    <t>WOS:A1994PF57300016</t>
  </si>
  <si>
    <t>MCCARRON, JJ</t>
  </si>
  <si>
    <t>STRATIGRAPHICAL OBSERVATIONS ON THE TERTIARY CALC-ALKALINE VOLCANIC SEQUENCES IN ALEXANDER-ISLAND</t>
  </si>
  <si>
    <t>MCCARRON, JJ (corresponding author), NERC,BRITISH ANTARCTIC SURVEY,HIGH CROSS,MADINGLEY RD,CAMBRIDGE CB3 0ET,ENGLAND.</t>
  </si>
  <si>
    <t>10.1017/S0954102094000611</t>
  </si>
  <si>
    <t>WOS:A1994PF57300017</t>
  </si>
  <si>
    <t>FOPPIANO, AJ; RODGER, AS</t>
  </si>
  <si>
    <t>F-REGION IONOSPHERIC IRREGULARITIES OVER KING-GEORGE-ISLAND AND ARGENTINE ISLANDS - A COMPARATIVE-STUDY</t>
  </si>
  <si>
    <t>F-REGION; PLASMA; ARGENTINE ISLANDS; KING-GEORGE-ISLAND; SPREAD-F</t>
  </si>
  <si>
    <t>Spread-F is caused by the presence of ionospheric electron concentration irregularities of scale-size of order 5 lan at F-region altitudes. Estimates of spread-F in the vicinity of the maximum plasma frequency of the F layer (foF2) have been determined at 15 min intervals from ionograms recorded over a ten day period (1-10 May 1986) both at Marsh (62.2-degrees-S,58.9-degrees-W), King George Island, and Faraday (65.2-degrees-S,64.3-degrees-W), Argentine Islands. The interval, at low solar activity, includes periods of quiet and disturbed geomagnetic activity. Spread-F is observed on every night at both stations. It is more frequent, slightly more intense and starts earlier at Argentine Islands than at King George Island. On most nights, spread-F ceases about local sunrise at 120 km altitude at both stations. On the days of highest geomagnetic activity, the onset of spread-F is delayed compared with days of lower activity. Spread-F is usually most intense on the night(s) following largest geomagnetic activity level, as measured by the geomagnetic index, Kp. The growth rate of the plasma instability processes causing the ionospheric irregularities is inversely related to electron concentration (foF2(2)), amongst other parameters. Thus the lower foF2 values over Argentine Islands are consistent with more spread-F being observed by the higher latitude observatory. However, no firm relationship between the absolute value of foF2, the horizontal gradient of foF2 between the two observatories, and the onset of spread-F, is found. Thus it has not been possible to determine uniquely the instability process responsible for the formation of the plasma irregularities.</t>
  </si>
  <si>
    <t>FOPPIANO, AJ (corresponding author), UNIV CONCEPCION, DEPT FIS ATMOSFERO &amp; OCEANO, CASILLA 4009, CONCEPCION, CHILE.</t>
  </si>
  <si>
    <t>CAMBRIDGE UNIV PRESS</t>
  </si>
  <si>
    <t>32 AVENUE OF THE AMERICAS, NEW YORK, NY 10013-2473 USA</t>
  </si>
  <si>
    <t>10.1017/S0954102094000623</t>
  </si>
  <si>
    <t>WOS:A1994PF57300018</t>
  </si>
  <si>
    <t>RADIONOV, VF</t>
  </si>
  <si>
    <t>VARIABILITY OF AEROSOL EXTINCTION OF SOLAR-RADIATION IN ANTARCTICA</t>
  </si>
  <si>
    <t>ANTARCTIC; TRANSMISSION COEFFICIENT; AEROSOL OPTICAL DEPTH</t>
  </si>
  <si>
    <t>Temporal variations of the aerosol optical depth and transmission coefficient of the atmosphere are considered using data from Mirny Observatory, Antarctica. Year-to-year variability of these parameters is determined mainly by stratospheric aerosol pollution due to volcanic activity. A considerable increase of atmospheric turbidity has been observed since the end of September 1991. This phenomenon seems to be associated with the Mount Pinatubo volcanic eruption.</t>
  </si>
  <si>
    <t>RADIONOV, VF (corresponding author), ST PETERSBURG ARCTIC &amp; ANTARCTIC RES INST,ST PETERSBURG 199397,RUSSIA.</t>
  </si>
  <si>
    <t>Radionov, Vladimir F./O-3038-2017</t>
  </si>
  <si>
    <t>10.1017/S0954102094000635</t>
  </si>
  <si>
    <t>WOS:A1994PF57300019</t>
  </si>
  <si>
    <t>ROSER, DJ; SEPPELT, RD; NORDSTROM, O</t>
  </si>
  <si>
    <t>SOLUBLE CARBOHYDRATE AND ORGANIC-ACID CONTENT OF SOILS AND ASSOCIATED MICROBIOTA FROM THE WINDMILL ISLANDS, BUDD COAST, ANTARCTICA (VOL 6, PG 53, 1994)</t>
  </si>
  <si>
    <t>Correction, Addition</t>
  </si>
  <si>
    <t>WOS:A1994PF57300021</t>
  </si>
  <si>
    <t>STRETEN, NA</t>
  </si>
  <si>
    <t>A REVIEW OF THE CLIMATE OF MAWSON - A REPRESENTATIVE STRONG WIND SITE IN EAST ANTARCTICA (VOL 2, PG 79, 1990)</t>
  </si>
  <si>
    <t>WOS:A1994PF57300020</t>
  </si>
  <si>
    <t>THORKELSON, DJ</t>
  </si>
  <si>
    <t>RIDGE SUBDUCTION - KINEMATICS AND IMPLICATIONS FOR THE NATURE OF MANTLE UPWELLING - DISCUSSION</t>
  </si>
  <si>
    <t>CANADIAN JOURNAL OF EARTH SCIENCES</t>
  </si>
  <si>
    <t>Discussion</t>
  </si>
  <si>
    <t>ANTARCTIC PENINSULA; BRITISH-COLUMBIA; PLATE-TECTONICS; TRIPLE JUNCTION; TRENCH; VOLCANISM; LITHOSPHERE; GEOMETRY; ARCS; CALIFORNIA</t>
  </si>
  <si>
    <t>THORKELSON, DJ (corresponding author), CANADA YUKON GEOSCI OFF, BOX 2703, WHITEHORSE Y1A 2C6, YT, CANADA.</t>
  </si>
  <si>
    <t>CANADIAN SCIENCE PUBLISHING, NRC RESEARCH PRESS</t>
  </si>
  <si>
    <t>OTTAWA</t>
  </si>
  <si>
    <t>1200 MONTREAL ROAD, BUILDING M-55, OTTAWA, ON K1A 0R6, CANADA</t>
  </si>
  <si>
    <t>0008-4077</t>
  </si>
  <si>
    <t>1480-3313</t>
  </si>
  <si>
    <t>CAN J EARTH SCI</t>
  </si>
  <si>
    <t>Can. J. Earth Sci.</t>
  </si>
  <si>
    <t>10.1139/e94-131</t>
  </si>
  <si>
    <t>PP597</t>
  </si>
  <si>
    <t>WOS:A1994PP59700010</t>
  </si>
  <si>
    <t>AGNISOLA, C; TOTA, B</t>
  </si>
  <si>
    <t>STRUCTURE AND FUNCTION OF THE FISH CARDIAC VENTRICLE - FLEXIBILITY AND LIMITATIONS</t>
  </si>
  <si>
    <t>CARDIOSCIENCE</t>
  </si>
  <si>
    <t>FISH; VENTRICULAR MYOARCHITECTURE; HEMODYNAMICS; ICEFISH; TUNA</t>
  </si>
  <si>
    <t>CARDIOVASCULAR-RESPONSES; CHAENOCEPHALUS-ACERATUS; ANTARCTIC FISHES; PERFUSED HEART; POWER OUTPUT; MYOCARDIUM; PERFORMANCE; TELEOST; ELASMOBRANCH; TEMPERATURE</t>
  </si>
  <si>
    <t>Fishes show the highest diversity among vertebrates. Defined differences in ventricular myoarchitecture exist in fish. There are two main types of cardiac ventricle in fish: a spongy type and a mixed type. In the spongy ventricle, the muscle trabeculae form a sponge-like network the spongiosa. In the mixed ventricle, one or more superficial layers of compact tissue (compacta) enclose an inner spongiosa. The spongiosa and compacta are respectively associated with a lacunary and a vascularized supply of blood. Interspecies differences exist in the proportion of compacta and the extent of vascularization. Here the mechanical limits and flexibility of the different types of ventricular organization are examined. The spongy type (found only in teleosts) seems to be particularly suitable for pel forming volume work. An example is the icefish heart. The main characteristics of this fish are the absence of hemoglobin in the blood and the very large volume of blood. The cardiac ventricle of the icefish is characterized by a cardiomegaly of the spongy type with myocardial pseudohypertrophy It functions as a specialized volume pump which moves large stroke volumes at a low heart rate, but is not able to produce high pressures. The most active teleosts have mixed heart ventricles with different thicknesses of compacta. The presence of compacta gives these types of heart the potential to act as pressure pumps: they move small volumes at a relatively high rate and high pressure. The tuna heart is an extreme example of the mixed type. It has the highest relative mass and proportion of compacta (40-70%) among fishes. Tt can beat at a high rate and produce up to 18 kPa of pressure. The performance of this heart seems to be highly dependent on the adequate perfusion of the coronaries. Insights into the significance of coronary perfusion in terms of ventricular mechanical behavior can be given by the comparison between hearts in which the vascularization is limited to the compacta (such as the trout heart) and hearts in which the vascularization extends to the spongiosa (like the elasmobranch heart).</t>
  </si>
  <si>
    <t>STAZ ZOOL ANTON DOHRN, DIPARTIMENTO FISIOL GEN &amp; AMBIENTALE, I-80121 NAPLES, ITALY; UNIV NAPLES FEDERICO II, DEPT BIOL CELLULARE, NAPLES, ITALY; UNIV CALABRIA, ARCAVACATA, ITALY</t>
  </si>
  <si>
    <t>Stazione Zoologica Anton Dohrn di Napoli; University of Naples Federico II; University of Calabria</t>
  </si>
  <si>
    <t>AGNISOLA, Claudio/0000-0003-1382-3498</t>
  </si>
  <si>
    <t>CANAL PRESS</t>
  </si>
  <si>
    <t>VENICE</t>
  </si>
  <si>
    <t>S POLO 2171, 30125 VENICE, ITALY</t>
  </si>
  <si>
    <t>1015-5007</t>
  </si>
  <si>
    <t>Cardioscience</t>
  </si>
  <si>
    <t>Cardiac &amp; Cardiovascular Systems</t>
  </si>
  <si>
    <t>Cardiovascular System &amp; Cardiology</t>
  </si>
  <si>
    <t>PH444</t>
  </si>
  <si>
    <t>WOS:A1994PH44400002</t>
  </si>
  <si>
    <t>HOVINE, S; FICHEFET, T</t>
  </si>
  <si>
    <t>A ZONALLY AVERAGED, 3-BASIN OCEAN CIRCULATION MODEL FOR CLIMATE STUDIES</t>
  </si>
  <si>
    <t>CLIMATE DYNAMICS</t>
  </si>
  <si>
    <t>MERIDIONAL HEAT-TRANSPORT; LAST GLACIAL CYCLE; ICE SHEET MODEL; NORTH-ATLANTIC; THERMOHALINE CIRCULATION; WORLD OCEAN; MULTIPLE EQUILIBRIA; DEEP CIRCULATION; WATER FLUXES; ATMOSPHERE</t>
  </si>
  <si>
    <t>A two-dimensional, three-basin ocean model suitable for long-term climate studies is developed. The model is based on the zonally averaged form of the primitive equations written in spherical coordinates. The east-west density difference which arises upon averaging the momentum equations is taken to be proportional to the meridional density gradient. Lateral exchanges of heat and salt between the basins are explicitly resolved. Moreover, the model includes bottom topography and has representations of the Arctic Ocean and of the Weddell and Ross seas. Under realistic restoring boundary conditions, the model reproduces the global conveyor belt: deep water is formed in the Atlantic between 60 and 70-degrees-N at a rate of about 17 Sv (1 Sv = 10(6) m3 s-1) and in the vicinity of the Antarctic continent, while the Indian and Pacific basins show broad upwelling. Superimposed on this thermohaline circulation are vigorous wind-driven cells in the upper thermocline. The simulated temperature and salinity fields and the computed meridional heat transport compare reasonably well with the observational estimates. When mixed boundary conditions (i.e., a restoring condition on sea-surface temperature and flux condition on sea-surface salinity) are applied, the model exhibits an irregular behavior before reaching a steady state characterized by self-sustained oscillations of 8.5-y period. The conveyor-belt circulation always result at this stage. A series of perturbation experiments illustrates the ability of the model to reproduce different steady-state circulations under mixed boundary conditions. Finally, the model sensitivity to various factors is examined. This sensitivity study reveals that the bottom topography and the presence of a submarine meridional ridge in the zone of the Drake Passage play a crucial role in determining the properties of the model bottom-water masses. The importance of the seasonality of the surface forcing is also stressed.</t>
  </si>
  <si>
    <t>UNIV CATHOLIQUE LOUVAIN,INST ASTRON &amp; GEOPHYS G LEMAITRE,B-1348 LOUVAIN,BELGIUM</t>
  </si>
  <si>
    <t>Universite Catholique Louvain</t>
  </si>
  <si>
    <t>0930-7575</t>
  </si>
  <si>
    <t>CLIM DYNAM</t>
  </si>
  <si>
    <t>Clim. Dyn.</t>
  </si>
  <si>
    <t>6-7</t>
  </si>
  <si>
    <t>PJ544</t>
  </si>
  <si>
    <t>WOS:A1994PJ54400004</t>
  </si>
  <si>
    <t>FELLER, G; PONCIN, A; AITTALEB, M; SCHYNS, R; GERDAY, C</t>
  </si>
  <si>
    <t>THE BLOOD PROTEINS OF THE ANTARCTIC ICEFISH CHANNICHTHYS-RHINOCERATUS - BIOLOGICAL SIGNIFICANCE AND PURIFICATION OF THE 2 MAIN COMPONENTS</t>
  </si>
  <si>
    <t>COMPARATIVE BIOCHEMISTRY AND PHYSIOLOGY B-BIOCHEMISTRY &amp; MOLECULAR BIOLOGY</t>
  </si>
  <si>
    <t>ICEFISH; CHANNICHTHYS RHINOCERATUS; NOTOTHENIA ROSSII; ANTARCTIC; HYPOXIA RESISTANCE; PARA-ALBUMIN; FISH IMMUNOGLOBULINS; ACID-BASE BALANCE; NON-BICARBONATE BUFFER</t>
  </si>
  <si>
    <t>FISH CHAENOCEPHALUS-ACERATUS; HEMOGLOBIN-FREE FISH; TROUT SALMO-GAIRDNERII; SERUM; HEART; MYOGLOBIN; ALBUMIN; HYPOXIA</t>
  </si>
  <si>
    <t>The lack of hemoglobin and of carbonic anhydrase in the blood of icefish suggest that substantial adaptations of the acid-base balance should occur in order to ensure blood pH homeostasis. The level of peptidic histidyl and of reactive -SH groups per unit of body mass in icefish plasma are 12-13 times higher that those of Notothenia rossii, a common red-blooded Antarctic species. It is proposed that the high level of imidazole ring in icefish plasma improves the non-bicarbonate buffering capacity and that the reactive sulfhydryls are involved om a redox buffer as in some other hypoxia tolerant species. After plasma fractionation on Ultrogel AcA 34, the two main icefish serum proteins have been purified by DEAE cellulose chromatography (IFI) and by HPLC on anion exchange column (IF2). IFI has been identified as a cysteine-rich para-albumin and IF2 as an histidine-rich immunoglobulin-like protein.</t>
  </si>
  <si>
    <t>FELLER, G (corresponding author), UNIV LIEGE,INST CHEM B6,BIOCHEM LAB,B-4000 LIEGE,BELGIUM.</t>
  </si>
  <si>
    <t>0305-0491</t>
  </si>
  <si>
    <t>COMP BIOCHEM PHYS B</t>
  </si>
  <si>
    <t>Comp. Biochem. Physiol B-Biochem. Molec. Biol.</t>
  </si>
  <si>
    <t>10.1016/0305-0491(94)90145-7</t>
  </si>
  <si>
    <t>Biochemistry &amp; Molecular Biology; Zoology</t>
  </si>
  <si>
    <t>QC258</t>
  </si>
  <si>
    <t>WOS:A1994QC25800005</t>
  </si>
  <si>
    <t>SPEER, KG; FORBES, A</t>
  </si>
  <si>
    <t>A DEEP WESTERN BOUNDARY CURRENT IN THE SOUTH INDIAN BASIN</t>
  </si>
  <si>
    <t>DEEP-SEA RESEARCH PART I-OCEANOGRAPHIC RESEARCH PAPERS</t>
  </si>
  <si>
    <t>SECTOR; OCEAN</t>
  </si>
  <si>
    <t>A section of closely-spaced hydrographic stations was occupied for the first time across the western boundary of the South Indian Basin, above the flank of the Kerguelen Plateau. A northward-flowing deep boundary current was found, whose transport is estimated geostrophically to be 6 x 10(6) m3 s-1. The section crossed meanders of fronts within the Antarctic Circumpolar Current, with transports estimated as 5-15 x 10(6) m3 s-1. The source of bottom water is concluded to be the neighbouring Antarctic shelf, including the Adelie coast and a component from the Ross Sea. Changes in the deep temperature-salinity relation are consistent with an increased component of relatively salty bottom water from the Ross Sea, over the time period 1972-1992.</t>
  </si>
  <si>
    <t>CSIRO,HOBART,TAS 2007,AUSTRALIA</t>
  </si>
  <si>
    <t>Commonwealth Scientific &amp; Industrial Research Organisation (CSIRO)</t>
  </si>
  <si>
    <t>SPEER, KG (corresponding author), IFREMER,CTR BREST,PHYS OCEANS LAB,BP 70,F-29280 PLOUZANE,FRANCE.</t>
  </si>
  <si>
    <t>0967-0637</t>
  </si>
  <si>
    <t>DEEP-SEA RES PT I</t>
  </si>
  <si>
    <t>Deep-Sea Res. Part I-Oceanogr. Res. Pap.</t>
  </si>
  <si>
    <t>10.1016/0967-0637(94)90098-1</t>
  </si>
  <si>
    <t>PM493</t>
  </si>
  <si>
    <t>WOS:A1994PM49300001</t>
  </si>
  <si>
    <t>ZHOU, M; NORDHAUSEN, W; HUNTLEY, M</t>
  </si>
  <si>
    <t>ADCP MEASUREMENTS OF THE DISTRIBUTION AND ABUNDANCE OF EUPHAUSIIDS NEAR THE ANTARCTIC PENINSULA IN WINTER</t>
  </si>
  <si>
    <t>BRANSFIELD STRAIT REGION; OCEAN MEASUREMENTS; KRILL; SOUND; SUPERBA; BACKSCATTERING; ZOOPLANKTON; ABSORPTION; SWARMS; ACID</t>
  </si>
  <si>
    <t>Euphausiid populations were observed in Gerlache Strait, Antarctic Peninsula region, during austral winter 1992 (12 July-14 Aug) using a hull-mounted 153-kHz acoustic Doppler current profiler and a multiple opening and closing net and environmental sensing system (MOCNESS). Theoretical estimates of target strength based on a straight cylinder model and applied to the numbers and sizes of euphausiids in net samples yielded estimates of mean volume backscattering strength (MVBS) that compared favorably with observed values at low abundances. However, net samples underestimated biomass by almost two orders of magnitude at high abundances, a feature we attribute to net avoidance. Other taxonomic groups of macrozooplankton did not appear to contribute significantly to acoustic backscatter. Distributions of euphausiids were similar to those observed in summer; we found no evidence for abundant aggregations immediately below surface sea-ice. Euphausia superba dominated the biomass at all stations; individuals of approximately 22 mm were most abundant at 30-70 m depth, whereas 40-mm individuals were most abundant at 90-130 m. Thysanoessa macrura was positioned deeper in the water column, from 150 to 250 m, and Euphausia crystallorophias was centered on 100 m. The first two species were distributed throughout the study area, but E. crystallorophias was concentrated in coastal embayments. Total wet weight biomass ranged from 0.009 to 92 g m-3, dry weight ranged from 0.002 to 18 g m-3, and protein ranged from 0.0009 to 9 g m-3, mostly concentrated in the 30-70 m depth stratum. Over the upper 200 m of the water column integrated wet weight biomass estimated from ADCP data was in the range from 29 g m-2 to 92 kg m-2.</t>
  </si>
  <si>
    <t>ZHOU, M (corresponding author), UNIV CALIF SAN DIEGO, SCRIPPS INST OCEANOG, DIV MARINE BIOL RES, LA JOLLA, CA 92093 USA.</t>
  </si>
  <si>
    <t>1879-0119</t>
  </si>
  <si>
    <t>10.1016/0967-0637(94)90106-6</t>
  </si>
  <si>
    <t>WOS:A1994PM49300009</t>
  </si>
  <si>
    <t>PANKHURST, RJ; RAPELA, CW</t>
  </si>
  <si>
    <t>EARLY TECTONIC EXTENSION BETWEEN THE AGULHAS BANK AND THE FALKLAND PLATEAU DUE TO THE ROTATION OF THE LAFONIA MICROPLATE - DISCUSSION</t>
  </si>
  <si>
    <t>EARTH AND PLANETARY SCIENCE LETTERS</t>
  </si>
  <si>
    <t>CTR INVEST GEOL, RA-1900 LA PLATA, ARGENTINA</t>
  </si>
  <si>
    <t>PANKHURST, RJ (corresponding author), NERC, ISOTOPE GEOSCI LAB, BRITISH ANTARCTIC SURVEY, KINGSLEY DUNHAM CTR, KEYWORTH NG12 5GG, NOTTS, ENGLAND.</t>
  </si>
  <si>
    <t>0012-821X</t>
  </si>
  <si>
    <t>EARTH PLANET SC LETT</t>
  </si>
  <si>
    <t>Earth Planet. Sci. Lett.</t>
  </si>
  <si>
    <t>10.1016/0012-821X(94)90128-7</t>
  </si>
  <si>
    <t>PK345</t>
  </si>
  <si>
    <t>WOS:A1994PK34500023</t>
  </si>
  <si>
    <t>KAHN, PM; LEON, GR</t>
  </si>
  <si>
    <t>GROUP CLIMATE AND INDIVIDUAL FUNCTIONING IN AN ALL-WOMEN ANTARCTIC EXPEDITION TEAM</t>
  </si>
  <si>
    <t>ENVIRONMENT AND BEHAVIOR</t>
  </si>
  <si>
    <t>INTERNATIONAL BIOMEDICAL EXPEDITION; PERSONALITY; SPACE; IBEA</t>
  </si>
  <si>
    <t>This study focused on four female Antarctic expedition team members who successfully skied to the South Pole in 67 days but did not meet their original objective of traversing the continent. The three phases of data collection included (a) a preexpedition personality assessment, (b) daily self-ratings of mood, task effectiveness, stress, coping, and exertion, and (c) postexpedition interviews about stress and coping. Personality measures showed a group high in confidence and achievement and low in bodily concern and competitiveness. Daily measures demonstrated an extremely well-functioning group with highly effective patterns of work and communication. The most commonly reported stressors were interpersonal, particularly concern about the welfare of another team member. Coping with these involved planful problem solving and sharing positive emotions with others. Results confirmed hypotheses that a female expedition team would be similar to male or mixed-gender teams in many respects but would be more sensitive to emotional concerns.</t>
  </si>
  <si>
    <t>KAHN, PM (corresponding author), UNIV MINNESOTA,EXPTL PSYCHOL PROGRAM,MINNEAPOLIS,MN 55455, USA.</t>
  </si>
  <si>
    <t>SAGE PUBLICATIONS INC</t>
  </si>
  <si>
    <t>THOUSAND OAKS</t>
  </si>
  <si>
    <t>2455 TELLER RD, THOUSAND OAKS, CA 91320</t>
  </si>
  <si>
    <t>0013-9165</t>
  </si>
  <si>
    <t>ENVIRON BEHAV</t>
  </si>
  <si>
    <t>Environ. Behav.</t>
  </si>
  <si>
    <t>10.1177/0013916594265004</t>
  </si>
  <si>
    <t>Environmental Studies; Psychology, Multidisciplinary</t>
  </si>
  <si>
    <t>Social Science Citation Index (SSCI)</t>
  </si>
  <si>
    <t>Environmental Sciences &amp; Ecology; Psychology</t>
  </si>
  <si>
    <t>PD454</t>
  </si>
  <si>
    <t>WOS:A1994PD45400004</t>
  </si>
  <si>
    <t>JANECEK, S</t>
  </si>
  <si>
    <t>SEQUENCE SIMILARITIES AND EVOLUTIONARY RELATIONSHIPS OF MICROBIAL, PLANT AND ANIMAL ALPHA-AMYLASES</t>
  </si>
  <si>
    <t>EUROPEAN JOURNAL OF BIOCHEMISTRY</t>
  </si>
  <si>
    <t>AMINO-ACID-SEQUENCE; MOLECULAR-MODEL REFINEMENT; NUCLEOTIDE-SEQUENCE; ESCHERICHIA-COLI; DICTYOGLOMUS-THERMOPHILUM; ANAEROBIC THERMOPHILE; GENE; CLONING; ENZYMES; EXPRESSION</t>
  </si>
  <si>
    <t>Amino acid sequence comparison of 37 alpha-amylases from microbial, plant and animal sources was performed to identify their mutual sequence similarities in addition to the five already described conserved regions. These sequence regions were examined from structure/function and evolutionary perspectives. An unrooted evolutionary tree of alpha-amylases was constructed on a subset of 55 residues from the alignment of sequence similarities along with conserved regions. The most important new information extracted from the tree was as follows: (a) the close evolutionary relationship of Alteromonas haloplanctis alpha-amylase (thermolabile enzyme from an antarctic psychrotroph) with the already known group of homologous alpha-amylases from streptomycetes, Thermomonospora curvata, insects and mammals, and (b) the remarkable 40.1% identity between starch-saccharifying Bacillus subtilis alpha-amylase and the enzyme from the ruminal bacterium Butyrivibrio fibrisolvens, an alpha-amylase with an unusually large polypeptide chain (943 residues in the mature enzyme). Due to a very high degree of similarity, the whole amino acid sequences of three groups of alpha-amylases, namely (a) fungi and yeasts, (b) plants, and (c) A. haloplanctis, streptomycetes, T. curvata, insects and mammals, were aligned independently and their unrooted distance trees were calculated using these alignments. Possible rooting of the trees was also discussed. Based on the knowledge of the location of the five disulfide bonds in the structure of pig pancreatic alpha-amylase, the possible disulfide bridges were established for each of these groups of homologous alpha-amylases.</t>
  </si>
  <si>
    <t>JANECEK, S (corresponding author), SLOVAK ACAD SCI,INST ECOBIOL,STEFANIKOVA 3,BRATISLAVA 81434,SLOVAKIA.</t>
  </si>
  <si>
    <t>Janecek, Stefan/J-4725-2014</t>
  </si>
  <si>
    <t>Janecek, Stefan/0000-0003-1530-9855</t>
  </si>
  <si>
    <t>0014-2956</t>
  </si>
  <si>
    <t>EUR J BIOCHEM</t>
  </si>
  <si>
    <t>Eur. J. Biochem.</t>
  </si>
  <si>
    <t>SEP 1</t>
  </si>
  <si>
    <t>10.1111/j.1432-1033.1994.00519.x</t>
  </si>
  <si>
    <t>Biochemistry &amp; Molecular Biology</t>
  </si>
  <si>
    <t>PF805</t>
  </si>
  <si>
    <t>WOS:A1994PF80500028</t>
  </si>
  <si>
    <t>SHINONAGA, T; ENDO, K; EBIHARA, M; HEUMANN, KG; NAKAHARA, H</t>
  </si>
  <si>
    <t>WEATHERING OF ANTARCTIC METEORITES INVESTIGATED FROM CONTENTS OF FE3+, CHLORINE, AND IODINE</t>
  </si>
  <si>
    <t>GEOCHIMICA ET COSMOCHIMICA ACTA</t>
  </si>
  <si>
    <t>SPECTRA</t>
  </si>
  <si>
    <t>The chemical states of iron in fourteen Antarctic H chondrites were studied by means of Mossbauer spectroscopy. Fe3+, Fe2+, troilite, and Fe-Ni alloy were analyzed in all meteorites. Determinations of CI and I in 28 Antarctic H, L, and LL chondrites were carried out by radiochemical neutron activation analysis, and those in three Antarctic eucrites were carried out by isotope dilution mass spectrometry. The results ranged from 90 to 1700 ppm for Cl and from 0.07 to 5 ppm for I in ordinary chondrites, and from 30 to 330 ppm for Cl and from 1 to 9 ppm for I in eucrites. On the basis of the data on halogens and the Mossbauer spectroscopy, terrestrial weathering of Antarctic meteorites are discussed. The relative amount of Fe3+ in H chondrites correlates positively with chlorine and iodine contents, and Fe2+ and troilite correlate negatively. Chlorine shows a higher enrichment in ordinary chondrites than in eucrites whereas the I enrichment seems to be larger in Fe-Ni alloy-poor meteorites.</t>
  </si>
  <si>
    <t>SHOWA COLL PHARMACEUT SCI,MACHIDA,TOKYO 194,JAPAN; UNIV REGENSBURG,INST ANORGAN CHEM,D-93040 REGENSBURG,GERMANY</t>
  </si>
  <si>
    <t>Showa Pharmaceutical University; University of Regensburg</t>
  </si>
  <si>
    <t>SHINONAGA, T (corresponding author), TOKYO METROPOLITAN UNIV,FAC SCI,DEPT CHEM,HACHIOJI,TOKYO 192,JAPAN.</t>
  </si>
  <si>
    <t>0016-7037</t>
  </si>
  <si>
    <t>GEOCHIM COSMOCHIM AC</t>
  </si>
  <si>
    <t>Geochim. Cosmochim. Acta</t>
  </si>
  <si>
    <t>10.1016/0016-7037(94)90162-7</t>
  </si>
  <si>
    <t>PG266</t>
  </si>
  <si>
    <t>WOS:A1994PG26600014</t>
  </si>
  <si>
    <t>KURAT, G; KOEBERL, C; PRESPER, T; BRANDSTATTER, F; MAURETTE, M</t>
  </si>
  <si>
    <t>PETROLOGY AND GEOCHEMISTRY OF ANTARCTIC MICROMETEORITES</t>
  </si>
  <si>
    <t>Review</t>
  </si>
  <si>
    <t>INTERPLANETARY DUST PARTICLE; TRACE-ELEMENT CONTENTS; UNEQUILIBRATED ORDINARY CHONDRITES; COSMIC DUST; CARBONACEOUS CHONDRITES; ACCRETION RATE; CI CHONDRITES; CHEMICAL-COMPOSITION; CHAINPUR LL-3; SOLAR NEBULA</t>
  </si>
  <si>
    <t>The petrology and geochemistry of twenty-three chondritic dust particles with masses of 1-47 mu g (sizes 100-400 mu m) were recovered from blue ice near Cap Prudhomme, Antarctica, and studied by INAA, ASEM, EMPA, and optical microscopy. Sample selection criteria were irregular shape and (for a subsample) black color, with the aim of studying as many unmelted micrometeorites (MMs) as possible. Of thirteen unmelted MMs, six were phyllosilicate-dominated MMs, and seven were coarse-grained crystalline MMs consisting mainly of olivine and pyroxene. The remaining ten particles were largely melted and consisted of a foamy melt with variable amounts of relic phases (scoriaceous MMs). Thus, of the black particles selected, an astonishing portion, 40% (by number), consisted of largely unmelted MMs. Although unmelted, most phyllosilicate MMs have been thermally metamorphosed to a degree that most of the phyllosilicates were destroyed, but not melted. The original preterrestrial mineralogy is occasionally preserved and consists of serpentine-like phyllosilicates with variable amounts of cronstedtite, tochilinite-like oxides, olivine, and pyroxene. The crystalline MMs consist of olivine, low-Ca pyroxene, tochilinite-like oxides, and occasional Ni-poor metal. Relies in scoriaceous MMs consist of the same phases. Mineral compositions and the coexistence of phyllosilicates with anhydrous phases are typical of CM and CR-type carbonaceous chondrites. However, the olivine/pyroxene ratio (similar to 1) and the lack of carbonates, sulfates, and of very Fe-poor, refractory element-rich olivines and pyroxenes sets the MMs apart from CM and CR chondrites. The bulk chemistry of the phyllosilicate MMs is similar to that of CM chondrites. However, several elements are either depleted (Ca, Ni, S, less commonly Na, Mg, and Mn) or enriched (K, Fe, As, Br, Rb, Sb, and Au) in MMs as compared to CM chondrites. Similar depletions and enrichments are also found in the scoriaceous MMs. We suggest that the depletions are probably due to terrestrial teaching of sulfates and carbonates from unmelted MMs. The overabundance of some elements may also be due to processes acting during atmospheric passage such as the recondensation of meteoric vapors in the high atmosphere. Most MMs are coated by magnetite of platy or octahedral habit, which is rich in Mg, Al, Si, Mn, and Ni. We interpret the magnetites to be products of recondensation processes in the high (&gt;90 km) atmosphere, which are, therefore, probably the first refractory aerominerals identified.</t>
  </si>
  <si>
    <t>UNIV VIENNA,INST GEOCHEM,A-1010 VIENNA,AUSTRIA; CTR SPECTROMETRIE NUCL &amp; SPECTROMETRIE MASSE,F-91405 ORSAY,FRANCE</t>
  </si>
  <si>
    <t>University of Vienna; Universite Paris Saclay</t>
  </si>
  <si>
    <t>KURAT, G (corresponding author), NAT HIST MUSEUM,POSTFACH 417,A-1014 VIENNA,AUSTRIA.</t>
  </si>
  <si>
    <t>Koeberl, Christian/0000-0001-5155-7405</t>
  </si>
  <si>
    <t>10.1016/0016-7037(94)90369-7</t>
  </si>
  <si>
    <t>PJ568</t>
  </si>
  <si>
    <t>WOS:A1994PJ56800009</t>
  </si>
  <si>
    <t>WEAVER, SD; STOREY, B; PANKHURST, RJ; MUKASA, SB; DIVENERE, VJ; BRADSHAW, JD</t>
  </si>
  <si>
    <t>ANTARCTICA NEW-ZEALAND RIFTING AND MARIE-BYRD-LAND LITHOSPHERIC MAGMATISM LINKED TO RIDGE SUBDUCTION AND MANTLE PLUME ACTIVITY</t>
  </si>
  <si>
    <t>GEOLOGY</t>
  </si>
  <si>
    <t>PETROGENESIS; BASALTS; PACIFIC; HISTORY</t>
  </si>
  <si>
    <t>Mid-Cretaceous igneous rocks of central Marie Byrd Land, Antarctica record a rapid change from subduction-related to rift-related magmatism. This correlates with the final stages of subduction of the Phoenix plate and the subsequent rifting of New Zealand from West Antarctica, prior to the opening of the Southern Ocean. Rift magmatism produced diverse A-type granitoids and mafic intrusive rocks of continental flood-basalt affinity that were derived ultimately from lithospheric mantle sources. Rifting was caused by changes in plate boundary forces; however, mantle plume activity may have begun in mid-Cretaceous time, triggering melting of the lithosphere and controlling the locus of rifting.</t>
  </si>
  <si>
    <t>BRITISH ANTARCTIC SURVEY,NAT ENVIRONM RES COUNCIL,CAMBRIDGE CB3 0ET,ENGLAND; LAMONT DOHERTY EARTH OBSERV,PALISADES,NY; UNIV MICHIGAN,DEPT GEOL SCI,ANN ARBOR,MI 48109</t>
  </si>
  <si>
    <t>UK Research &amp; Innovation (UKRI); Natural Environment Research Council (NERC); NERC British Antarctic Survey; Columbia University; University of Michigan System; University of Michigan</t>
  </si>
  <si>
    <t>WEAVER, SD (corresponding author), UNIV CANTERBURY,DEPT GEOL,CHRISTCHURCH,NEW ZEALAND.</t>
  </si>
  <si>
    <t>Yakymchuk, Chris/H-1297-2013</t>
  </si>
  <si>
    <t>GEOLOGICAL SOC AMERICA</t>
  </si>
  <si>
    <t>BOULDER</t>
  </si>
  <si>
    <t>PO BOX 9140 3300 PENROSE PLACE, BOULDER, CO 80301</t>
  </si>
  <si>
    <t>0091-7613</t>
  </si>
  <si>
    <t>10.1130/0091-7613(1994)022&lt;0811:ANZRAM&gt;2.3.CO;2</t>
  </si>
  <si>
    <t>PE292</t>
  </si>
  <si>
    <t>WOS:A1994PE29200011</t>
  </si>
  <si>
    <t>SMITH, AM; VAUGHAN, DG</t>
  </si>
  <si>
    <t>THE EFFECT OF SEA TIDES ON GRAVITY TIDAL OBSERVATIONS ON THE ANTARCTIC EKSTROM ICE SHELF - COMMENT</t>
  </si>
  <si>
    <t>GEOPHYSICAL JOURNAL INTERNATIONAL</t>
  </si>
  <si>
    <t>GROUNDING LINES; FLEXURE; GLACIER</t>
  </si>
  <si>
    <t>SMITH, AM (corresponding author), BRITISH ANTARCTIC SURVEY,NERC,HIGH CROSS,MADINGLEY RD,CAMBRIDGE CB3 0ET,ENGLAND.</t>
  </si>
  <si>
    <t>Vaughan, David/C-8348-2011</t>
  </si>
  <si>
    <t>Vaughan, David/0000-0002-9065-0570</t>
  </si>
  <si>
    <t>0956-540X</t>
  </si>
  <si>
    <t>GEOPHYS J INT</t>
  </si>
  <si>
    <t>Geophys. J. Int.</t>
  </si>
  <si>
    <t>10.1111/j.1365-246X.1994.tb04003.x</t>
  </si>
  <si>
    <t>PG500</t>
  </si>
  <si>
    <t>WOS:A1994PG50000025</t>
  </si>
  <si>
    <t>TEZKAN, B; YARAMANCI, U</t>
  </si>
  <si>
    <t>THE EFFECT OF SEA TIDES ON GRAVITY TIDAL OBSERVATIONS ON THE ANTARCTIC EKSTROM ICE SHELF - REPLY</t>
  </si>
  <si>
    <t>GROUNDING LINES</t>
  </si>
  <si>
    <t>TECH UNIV CLAUSTHAL,INST GEOPHYS,D-38678 CLAUSTHAL ZELLERF,GERMANY</t>
  </si>
  <si>
    <t>TU Clausthal</t>
  </si>
  <si>
    <t>TEZKAN, B (corresponding author), UNIV COLOGNE,INST GEOPHYS &amp; METEOROL,ALBERTUS MAGNUS PL,D-50923 COLOGNE,GERMANY.</t>
  </si>
  <si>
    <t>Yaramanci, Ugur/ABE-8220-2021</t>
  </si>
  <si>
    <t>10.1111/j.1365-246X.1994.tb04004.x</t>
  </si>
  <si>
    <t>WOS:A1994PG50000026</t>
  </si>
  <si>
    <t>GILLMOR, CS</t>
  </si>
  <si>
    <t>A HISTORY OF ANTARCTIC SCIENCE - FOGG,GE</t>
  </si>
  <si>
    <t>ISIS</t>
  </si>
  <si>
    <t>Book Review</t>
  </si>
  <si>
    <t>UNIV CHICAGO PRESS</t>
  </si>
  <si>
    <t>CHICAGO</t>
  </si>
  <si>
    <t>1427 E 60TH ST, CHICAGO, IL 60637-2954 USA</t>
  </si>
  <si>
    <t>0021-1753</t>
  </si>
  <si>
    <t>Isis</t>
  </si>
  <si>
    <t>History &amp; Philosophy Of Science</t>
  </si>
  <si>
    <t>Social Science Citation Index (SSCI); Arts &amp; Humanities Citation Index (A&amp;HCI)</t>
  </si>
  <si>
    <t>History &amp; Philosophy of Science</t>
  </si>
  <si>
    <t>PH899</t>
  </si>
  <si>
    <t>WOS:A1994PH89900008</t>
  </si>
  <si>
    <t>KISLOV, AV</t>
  </si>
  <si>
    <t>STUDY OF THE GENESIS OF THE GLOBAL CLIMATIC FLUCTUATIONS DURING POSTGLACIATION</t>
  </si>
  <si>
    <t>IZVESTIYA AKADEMII NAUK FIZIKA ATMOSFERY I OKEANA</t>
  </si>
  <si>
    <t>Russian</t>
  </si>
  <si>
    <t>CIRCULATION</t>
  </si>
  <si>
    <t>Experiments were carried out on the simplified atmospheric general circulation model to estimate the climate sensitivity to the changes of the isolation distribution at the outer atmosphere boundary and the surface characteristics. The similationly reproduced July and January anomalies of the temperature, precipitation and evaporation correlated well with the paleoreconstruction data in global scale and different regions (Europe, N. America, Africa, Australia). It was shown that Milancovitch effect is a key factor in climate's dynamic during post-glaciation. It was shown that global cold conditions (dryase stages) are response to Milancovitch effect and sea surface temperature anomalies in North Atlantic. Cold stages during holocene are not controlled by antarctic surges. Fluctuations during holocene are determined primarily by the selfoscilations of climatic system and action of Milancovitch effect.</t>
  </si>
  <si>
    <t>MEZHDUNARODNAYA KNIGA</t>
  </si>
  <si>
    <t>MOSCOW</t>
  </si>
  <si>
    <t>39 DIMITROVA UL., MOSCOW, 113095, RUSSIA</t>
  </si>
  <si>
    <t>0002-3515</t>
  </si>
  <si>
    <t>IZV AN FIZ ATMOS OK+</t>
  </si>
  <si>
    <t>Izv. Akad. Nauk. Fiz. Atmos. Okean. Biol.</t>
  </si>
  <si>
    <t>SEP-OCT</t>
  </si>
  <si>
    <t>Meteorology &amp; Atmospheric Sciences; Oceanography</t>
  </si>
  <si>
    <t>PP439</t>
  </si>
  <si>
    <t>WOS:A1994PP43900002</t>
  </si>
  <si>
    <t>KARANOVA, MV; TSVETKOVA, LI</t>
  </si>
  <si>
    <t>CRYOPROTECTIVE PROPERTIES OF ANTIFREEZE GLYCOPROTEINS UPON FREEZING OF FISH SPERM</t>
  </si>
  <si>
    <t>IZVESTIYA AKADEMII NAUK SERIYA BIOLOGICHESKAYA</t>
  </si>
  <si>
    <t>AQUEOUS-SOLUTIONS; ANTARCTIC FISH; GLYCOPEPTIDES; INHIBITION</t>
  </si>
  <si>
    <t>Cryoconseruation of sperm of various fish species (rainbow trout, steelhead salmon, and carp) has shown cryoprotective properties of antifreeze glycoproteins: the activity and fertilizing capacity of spermatozoa increased after thawing in the presence of antifreeze glycoproteins. Their effect depended on the protein concentration and degree of purification: in case of insufficient purification the cryoprotective effect of antifreeze proteins was suppressed at increasing concentration by an inhibitory influence of foreign proteins present in the preparation, especially in a cryoconserving medium containing 10% DMSO. A highly purified preparation of antifreeze glycoproteins has shown a &lt;&gt; activation to a protein concentration of 20 mg/ml. Large (&lt;&lt;1-4&gt;&gt;) and small (&lt;&lt;6-7&gt;&gt;) molecules of antifreeze glycoproteins added separately in the equilibrium medium did not show cryoprotective properties but their joint presence in the medium produced cooperative potentiation. Chemically modified molecules of antifreeze proteins (oxidation of galactose of cleavage off disaccharide) fully lost their cryoprotective capacity.</t>
  </si>
  <si>
    <t>INST POND FISH ECON,DIMITROVGRAD,RUSSIA</t>
  </si>
  <si>
    <t>KARANOVA, MV (corresponding author), RUSSIAN ACAD SCI,INST CELL BIOPHYS,PUSHCHINO 142292,RUSSIA.</t>
  </si>
  <si>
    <t>39 DIMITROVA UL., 113095 MOSCOW, RUSSIA</t>
  </si>
  <si>
    <t>0002-3329</t>
  </si>
  <si>
    <t>IZV AKAD NAUK BIOL+</t>
  </si>
  <si>
    <t>Izv. Akad. Nauk Seriya Biol.</t>
  </si>
  <si>
    <t>Biology</t>
  </si>
  <si>
    <t>Life Sciences &amp; Biomedicine - Other Topics</t>
  </si>
  <si>
    <t>QK593</t>
  </si>
  <si>
    <t>WOS:A1994QK59300012</t>
  </si>
  <si>
    <t>WARBURTON, JA</t>
  </si>
  <si>
    <t>DETERMINATION OF ICE-PHASE WATER CAPTURE TEMPERATURES USING ISOTOPIC COMPOSITION AND HABITS OF ICE CRYSTALS - RELEVANCE TO SNOWPACK AUGMENTATION</t>
  </si>
  <si>
    <t>JOURNAL OF APPLIED METEOROLOGY</t>
  </si>
  <si>
    <t>CLIMATIC RECORD; ANTARCTIC ICE; PRECIPITATION</t>
  </si>
  <si>
    <t>The oxygen 18/oxygen 16 (O-18/O-16) and deuterium/hydrogen (D/H) ratios of snowmelt have been used for estimating the weighted mean temperatures in clouds where ice-phase water capture has occurred during the precipitation-forming process. The isotopic measurements were combined with ice crystal replication and microphotographic observations of primary ice crystal habits and degrees of riming. Measurements from two complete winter seasons have enabled the development of climatological databases of these ice-phase water capture temperatures for the central Sierra Nevada and the Snowy Mountains of Australia. The results are based on the linear relationships between the temperature of formation in the clouds of ice crystals grown by vapor deposition and the departures (deltaO-18, deltaD) of the oxygen and hydrogen isotopic ratios in these crystals from the standard mean ocean water values. It was found that precipitation falling from orographic winter storms collects most of its water substance in the lower 1-2 km of the supercooled clouds. In the Sierra Nevada, average ice-phase water capture occurred around -10-degrees-C. In the Snowy Mountains the primary capture region appears to have an average temperature of -5-degrees-C with a secondary region centered on -12-degrees-C. Such databases may be useful when designing cloud-seeding projects in regions where snow is the principal form of precipitation.</t>
  </si>
  <si>
    <t>UNIV &amp; COMMUNITY COLL SYST NEVADA, CTR ATMOSPHER SCI, DESERT RES INST, POB 60220, SAGE BLDG, RENO, NV 89506 USA.</t>
  </si>
  <si>
    <t>AMER METEOROLOGICAL SOC</t>
  </si>
  <si>
    <t>BOSTON</t>
  </si>
  <si>
    <t>45 BEACON ST, BOSTON, MA 02108-3693 USA</t>
  </si>
  <si>
    <t>0894-8763</t>
  </si>
  <si>
    <t>J APPL METEOROL</t>
  </si>
  <si>
    <t>J. Appl. Meteorol.</t>
  </si>
  <si>
    <t>10.1175/1520-0450(1994)033&lt;1037:DOIPWC&gt;2.0.CO;2</t>
  </si>
  <si>
    <t>PD382</t>
  </si>
  <si>
    <t>WOS:A1994PD38200001</t>
  </si>
  <si>
    <t>YEARBY, KH; SMITH, AJ</t>
  </si>
  <si>
    <t>THE POLARIZATION OF WHISTLERS RECEIVED ON THE GROUND NEAR L = 4</t>
  </si>
  <si>
    <t>JOURNAL OF ATMOSPHERIC AND TERRESTRIAL PHYSICS</t>
  </si>
  <si>
    <t>LATITUDE WHISTLERS; PROPAGATION; DIRECTION; POLARIZATION; FREQUENCY; DENSITY</t>
  </si>
  <si>
    <t>The observed polarisation of the horizontal magnetic components of whistler mode signals received at Halley, Antarctica (L congruent-to 4.3), is in many cases that expected from a simple model of the transionospheric and sub-ionospheric propagation in the southern hemisphere; i.e. right-hand elliptical (field vectors rotate clockwise, looking towards the source) for ionospheric exit points close to the receiver, tending towards linear for more distant exit points. This suggests it may be possible to use the observed polarisation to estimate the propagation distance. However, in other cases, in certain frequency ranges, left-hand elliptically polarised signals have been observed. More realistic models do predict polarisation reversals at certain frequencies and exit point to receiver distances, but not over such a wide frequency range as has sometimes been observed. Also, in some cases, signals with nearly right-hand circular polarisation have been observed for exit points at large distances where linear polarisation would be expected.</t>
  </si>
  <si>
    <t>BRITISH ANTARCTIC SURVEY,CAMBRIDGE CB3 0ET,ENGLAND</t>
  </si>
  <si>
    <t>YEARBY, KH (corresponding author), UNIV SHEFFIELD,DEPT AUTOMAT CONTROL &amp; SYST ENGN,SHEFFIELD S1 4DU,ENGLAND.</t>
  </si>
  <si>
    <t>0021-9169</t>
  </si>
  <si>
    <t>J ATMOS TERR PHYS</t>
  </si>
  <si>
    <t>J. Atmos. Terr. Phys.</t>
  </si>
  <si>
    <t>10.1016/0021-9169(94)90117-1</t>
  </si>
  <si>
    <t>NU185</t>
  </si>
  <si>
    <t>WOS:A1994NU18500010</t>
  </si>
  <si>
    <t>REED, JZ; BUTLER, PJ; FEDAK, MA</t>
  </si>
  <si>
    <t>THE METABOLIC CHARACTERISTICS OF THE LOCOMOTORY MUSCLES OF GREY SEALS (HALICHOERUS-GRYPUS), HARBOR SEALS (PHOCA-VITULINA) AND ANTARCTIC FUR SEALS (ARCTOCEPHALUS-GAZELLA)</t>
  </si>
  <si>
    <t>JOURNAL OF EXPERIMENTAL BIOLOGY</t>
  </si>
  <si>
    <t>MARINE MAMMALS; DIVING; MUSCLE PHYSIOLOGY; HISTOCHEMISTRY; CAPILLARITY; ENZYME ACTIVITY; HALICHOERUS GRYPUS; PHOCA VITULINA; ARCTOCEPHALUS GAZELLA</t>
  </si>
  <si>
    <t>NORTHERN ELEPHANT SEALS; DIVING WEDDELL SEALS; GRAY SEALS; MIROUNGA-LEONINA; SKELETAL-MUSCLE; HEART-RATE; OXYGEN; TEMPERATURE; TRANSPORT; BEHAVIOR</t>
  </si>
  <si>
    <t>It is not known precisely how marine mammals are able to maintain muscle function during active swimming in breath-hold dives, when ventilation stops and heart rate falls. Examination of muscle biochemistry and histochemistry can provide information on the relative importance of different metabolic pathways, the contractile potential of the muscle fibres, the oxygen storage capacity of the muscle and the capillary distribution in these animals. In this study, samples of locomotory muscle were taken from wild grey seals (Halichoerus grypus), harbour seals (Phoca vitulina) and Antarctic fur seals (Arctocephalus gazella); Wistar rat muscle was analysed for comparative purposes. Activities of citrate synthase and beta-hydroxyacyl CoA dehydrogenase were higher in the harbour seal muscle than in the grey seal muscle, suggesting that harbour seals have a greater aerobic capacity. Both phocid muscles had a greater reliance on fatty acid oxidation than the fur seal or rat muscles. The myoglobin data demonstrate that the grey seals have the highest oxygen storage capacity of the three pinniped species, which correlates with their greater diving ability. Myoglobin levels were higher in all three pinniped species than in the Wistar rat. The fibre type compositions suggest that the muscles from the fur seals have higher glycolytic capacities than those of the phocid seals [fur seal pectoralis, 7% slow-twitch oxidative fibres (SO), 25% fast-twitch oxidative glycolytic fibres (FOG), 68% fast-twitch glycolytic fibres (FG); grey seal 57% SO, 5% FOG, 38% FG; area per cents]. However, the pectoralis muscle of the fur seal, although the most glycolytic of the pinniped muscles studied, has the highest capillary density, which indicates a high capacity for fuel distribution. These results show that, while pinniped muscle has an increased oxygen storage potential compared with the muscle of a typical terrestrial mammal, there are no distinct adaptations for diving in the enzyme pathways or fibre type distributions of the pinniped muscle. However, the muscle characteristics of each species can be related to its diving behaviour and foraging strategy.</t>
  </si>
  <si>
    <t>UNIV BIRMINGHAM, SCH BIOL SCI, BIRMINGHAM B15 2TT, ENGLAND</t>
  </si>
  <si>
    <t>University of Birmingham</t>
  </si>
  <si>
    <t>NERC, SEA MAMMAL RES UNIT, HIGH CROSS, MADINGLEY RD, CAMBRIDGE CB3 0ET, ENGLAND.</t>
  </si>
  <si>
    <t>; Fedak, Michael/B-3987-2009</t>
  </si>
  <si>
    <t>Reed, Jane/0000-0002-6773-6237; Fedak, Michael/0000-0002-9569-1128</t>
  </si>
  <si>
    <t>COMPANY OF BIOLOGISTS LTD</t>
  </si>
  <si>
    <t>CAMBRIDGE</t>
  </si>
  <si>
    <t>BIDDER BUILDING CAMBRIDGE COMMERCIAL PARK COWLEY RD, CAMBRIDGE CB4 4DL, CAMBS, ENGLAND</t>
  </si>
  <si>
    <t>0022-0949</t>
  </si>
  <si>
    <t>1477-9145</t>
  </si>
  <si>
    <t>J EXP BIOL</t>
  </si>
  <si>
    <t>J. Exp. Biol.</t>
  </si>
  <si>
    <t>PF209</t>
  </si>
  <si>
    <t>WOS:A1994PF20900003</t>
  </si>
  <si>
    <t>THORNE, RM; HORNE, RB</t>
  </si>
  <si>
    <t>LANDAU DAMPING OF MAGNETOSPHERICALLY REFLECTED WHISTLERS</t>
  </si>
  <si>
    <t>JOURNAL OF GEOPHYSICAL RESEARCH-SPACE PHYSICS</t>
  </si>
  <si>
    <t>RADIATION BELT ELECTRONS; PLASMASPHERIC HISS; EARTHS MAGNETOSPHERE; ELF/VLF HISS; GENERATION; WAVES; AMPLIFICATION</t>
  </si>
  <si>
    <t>Unducted VLF signals produced by lightning activity can form a population of magnetospherically reflected (MR) whistlers in the inner magnetosphere. It has been suggested recently that in the absence of significant attenuation such waves could merge into a broadband continuum with sufficient intensity to account for plasmaspheric hiss. To test this conjecture we have evaluated the path-integrated attenuation of MR whistlers along representative ray paths using the HOTRAY code. Using a realistic plasma distribution modeled on in situ data, we find that the majority of MR waves experience significant damping after a few transits across the equator. This is primarily due to Landau resonance with suprathermal (0.1-1 keV) electrons. The attenuation is most pronounced for waves that propagate through the outer plasmasphere; this can readily account for the infrequent occurrence of multiple-hop MR waves for L greater than or equal to 3.5. Selected waves that originate at intermediate latitudes (15 degrees less than or equal to lambda less than or equal to 35 degrees) and whose ray paths are confined to the inner plasmasphere may experience up to 10 magnetospheric reflections before substantial attenuation occurs. These waves should form the population of observed MR waves. Wave attenuation becomes more pronounced at higher frequencies; this can account for the absence of multiple-hop waves above 5 kHz. Weakly attenuated MR waves tend to migrate outward to the L shell, where their frequency is comparable to the equatorial lower hybrid frequency. The enhanced concentration of waves due to a merging of ray paths would produce a spectral feature that rises in frequency at lower L. This is quite distinct from the reported properties of plasmaspheric hiss, which maintains a constant frequency band throughout the entire plasmasphere. Furthermore, in the absence of mode conversion, waves below 500 Hz, which often form an important if not dominant part of the spectral properties of hiss, are unable to escape from the topside ionosphere in the whistler mode. Consequently, we conclude that unducted lightning signals cannot account for the origin of plasmaspheric hiss.</t>
  </si>
  <si>
    <t>BRITISH ANTARCTIC SURVEY, NERC, CAMBRIDGE CB3 0ET, ENGLAND</t>
  </si>
  <si>
    <t>UNIV CALIF LOS ANGELES, DEPT ATMOSPHER SCI, LOS ANGELES, CA 90024 USA.</t>
  </si>
  <si>
    <t>Horne, Richard B/U-3764-2019</t>
  </si>
  <si>
    <t>Horne, Richard B/0000-0002-0412-6407</t>
  </si>
  <si>
    <t>2169-9380</t>
  </si>
  <si>
    <t>2169-9402</t>
  </si>
  <si>
    <t>J GEOPHYS RES-SPACE</t>
  </si>
  <si>
    <t>J. Geophys. Res-Space Phys.</t>
  </si>
  <si>
    <t>A9</t>
  </si>
  <si>
    <t>10.1029/94JA01006</t>
  </si>
  <si>
    <t>Astronomy &amp; Astrophysics</t>
  </si>
  <si>
    <t>PF925</t>
  </si>
  <si>
    <t>WOS:A1994PF92500007</t>
  </si>
  <si>
    <t>HORNE, RB; THORNE, RM</t>
  </si>
  <si>
    <t>CONVECTIVE INSTABILITIES OF ELECTROMAGNETIC ION-CYCLOTRON WAVES IN THE OUTER MAGNETOSPHERE</t>
  </si>
  <si>
    <t>1-2 MAGNETIC PULSATIONS; RING CURRENT; SYNCHRONOUS ORBIT; EQUATORIAL MAGNETOSPHERE; PARTICLE INTERACTIONS; HEAVY-IONS; AMPTE-CCE; PLASMA; GENERATION; DISTRIBUTIONS</t>
  </si>
  <si>
    <t>The path-integrated linear growth of electromagnetic ion cyclotron waves in the outer (L greater than or equal to 7) magnetosphere is investigated using a realistic thermal plasma distribution with an additional anisotropic energetic ring current H+ to provide free energy for instability. The results provide a realistic simulation of the recent AMPTE observations. For conditions typical of the dayside magnetosphere, high plasma beta effects reduce the group velocity and significantly increase the spatial growth rates for left-hand polarized instabilities just below the helium gyrofrequency Omega(He+), and on the unguided mode above Omega(He+) but below the cross over frequency omega(cr). Relatively high densities, typical of the afternoon local time sector, favor these low group velocity effects for predominantly field-aligned waves. Lower densities, typical of those found in the early morning local time sector, increase the group velocity but allow strong convective instabilities at high normalized frequencies well above Omega(He+). These waves are reflected in the magnetosphere and can exist for several equatorial transits without significant damping. They are left-hand polarized only on the first equatorial crossing and become linearly polarized for the remainder of the ray path. Consequently, these waves should be observed with basically linear polarization at all frequencies and all latitudes in the early morning local time sector. Wave growth below Omega(He+) is severely limited owing to the narrow bandwidth for instability and the small resonant path lengths. In the afternoon sector, where plasma densities can exceed 10(7) m(-3), intense convective amplification is possible both above and below Omega(He+). Waves below Omega(He+) are not subject to reflection when the O+ concentration is small and therefore should be observed with left-hand polarization near the equator and essentially linear polarization at higher latitudes. Since the He+ concentration is usually large in the afternoon sector, guided mode waves above Omega(He+) reflect to form a background distribution with basically linear polarization. We suggest that the strong left-hand polarized emissions observed by AMPTE in the afternoon sector near the equator are probably due to strongly growing low group velocity waves at frequencies just below Omega(He+), and on the unguided mode above Omega(He+).</t>
  </si>
  <si>
    <t>UNIV CALIF LOS ANGELES, DEPT ATMOSPHER SCI, LOS ANGELES, CA 90024 USA</t>
  </si>
  <si>
    <t>University of California System; University of California Los Angeles</t>
  </si>
  <si>
    <t>10.1029/94JA01259</t>
  </si>
  <si>
    <t>WOS:A1994PF92500008</t>
  </si>
  <si>
    <t>ENERGY-TRANSFER BETWEEN ENERGETIC RING CURRENT H+ AND O+ BY ELECTROMAGNETIC ION-CYCLOTRON WAVES</t>
  </si>
  <si>
    <t>1-2 MAGNETIC PULSATIONS; AMPTE-CCE; EQUATORIAL MAGNETOSPHERE; PARTICLE INTERACTIONS; OXYGEN IONS; ULF WAVES; PLASMA; GENERATION; ABSORPTION; STORM</t>
  </si>
  <si>
    <t>Electromagnetic ion cyclotron (EMIC) waves in the frequency range below the helium gyrofrequency can be excited in the equatorial region of the outer magnetosphere by cyclotron resonant instability with anisotropic ring current H+ ions. As the unducted waves propagate to higher latitudes, the wave normal should become highly inclined to the ambient magnetic field. Under such conditions, wave energy can be absorbed by cyclotron resonant interactions with ambient O+, leading to ion heating perpendicular to the ambient magnetic field. Resonant wave absorption peaks in the vicinity of the bi-ion frequency and the second harmonic of the O+ gyrofrequency. This absorption should mainly occur at latitudes between 10 degrees and 30 degrees along auroral field lines (L greater than or equal to 7) in the postnoon sector. The concomitant ion heating perpendicular to the ambient magnetic field can contribute to the isotropization and geomagnetic trapping of collapsed O+ ion conics (or beams) that originate from a low-altitude ionospheric source region. During geomagnetic storms when the O+ content of the magnetosphere is significantly enhanced, the absorption of EMIC waves should become more efficient, and it may contribute to the observed acceleration of O+ ions of ionospheric origin up to ring current energies.</t>
  </si>
  <si>
    <t>10.1029/94JA01007</t>
  </si>
  <si>
    <t>WOS:A1994PF92500009</t>
  </si>
  <si>
    <t>SMITH, RW; HERNANDEZ, G; PRICE, K; FRASER, G; CLARK, KC; SCHULZ, WJ; SMITH, S; CLARK, M</t>
  </si>
  <si>
    <t>THE JUNE-1991 THERMOSPHERIC STORM OBSERVED IN THE SOUTHERN-HEMISPHERE</t>
  </si>
  <si>
    <t>INTERPLANETARY MAGNETIC-FIELD; DYNAMICS EXPLORER-2; MODEL SIMULATIONS; VERTICAL MOTIONS; SEPTEMBER 18-19; Y-COMPONENT; POLAR-CAP; WIND; CIRCULATION; ANTARCTICA</t>
  </si>
  <si>
    <t>Neutral upper thermospheric wind and temperature measurements obtained at South Pole, Antarctica (90 degrees S, 75 degrees invariant latitude (INV)), and Mt John, New Zealand (44 degrees S, 171 degrees E, 52 degrees INV) during the storm period June 11-13 1991 are presented. Winds peaking at about 800 m/s and typical temperatures reaching up to 2000 K were found in the polar cap. Peak winds above Mount John reached 300 m/s in response to the strong high-latitude forcing which had spread equatorward to midlatitudes. The temperature predictions of the MSIS 86 model were in broad agreement with the observations but were overestimates by several hundred degrees near 0800 UT on June 12 and underestimates by a similar amount near 0800 UT on June 13. The observed meridional winds at South Pole were less uniform and a few hours different in phase than indicated by the vector spherical harmonic (VSH) model predictions. Although the wind magnitudes were similar to VSH at most times, there was a 12 hour difference in the phase in the zonal component. For the Mount John observations the VSH model predictions exaggerated the equatorward penetration of the polar thermospheric circulation relative to the observations. Predicted zonal winds exceeded observations at almost all times. The observed wind pattern at Mount John differed from normal midlatitude quiescent behavior according to the usual pattern but not in simple proportionality with the variations of geomagnetic activity, expressed as Ap or Kp. It is suggested that the sign of the interplanetary magnetic field Y component is an important factor which determines how momentum is coupled between high and middle latitudes during storms and that it will be needed in the specifications for models such as VSH.</t>
  </si>
  <si>
    <t>UNIV WASHINGTON, GRAD PROGRAM GEOPHYS, SEATTLE, WA 98124 USA; UNIV CANTERBURY, DEPT PHYS, CHRISTCHURCH 1, NEW ZEALAND; ANTARCTIC SUPPORT ASSOCIATES, ENGLEWOOD, CO 80112 USA</t>
  </si>
  <si>
    <t>University of Washington; University of Washington Seattle; University of Canterbury</t>
  </si>
  <si>
    <t>UNIV ALASKA, INST GEOPHYS, FAIRBANKS, AK 99775 USA.</t>
  </si>
  <si>
    <t>Smith, Richard/JZD-2895-2024</t>
  </si>
  <si>
    <t>Hernandez, Gonzalo/0000-0003-4245-8696</t>
  </si>
  <si>
    <t>10.1029/94JA01101</t>
  </si>
  <si>
    <t>WOS:A1994PF92500036</t>
  </si>
  <si>
    <t>COLEMAN, CO; ADORF, L; EIKMEIER, N; HOFFMANNKOBERT, B; LEISTIKOW, A; MEIER, D; PETZOLD, D; REMMERT, K; SCHIERL, F; SCHULTE, MC; SIEBENSOHN, E; STAVRIDIS, T; WAGNER, K</t>
  </si>
  <si>
    <t>TAXONOMY OF 2 IPHIMEDIID AMPHIPODS (CRUSTACEA) FROM THE SOUTHERN-OCEAN</t>
  </si>
  <si>
    <t>JOURNAL OF NATURAL HISTORY</t>
  </si>
  <si>
    <t>TAXONOMY; ANTARCTIC; CRUSTACEA; AMPHIPODA; IPHIMEDIIDAE; GNATHIPHIMEDIA WATLINGI N SP; IPHIMEDIELLA MARGUERITEI</t>
  </si>
  <si>
    <t>Gnathiphimedia watlingi n. sp. is described. This species is similar to Gnathiphimedia barnardi but can be distinguished by the shortened pair of dorsal teeth of pleonite 3 and the unsegmented 1st flagellar article of antenna 1. A redescription of lphimediella margueritei is given and its mandible variability discussed.</t>
  </si>
  <si>
    <t>COLEMAN, CO (corresponding author), UNIV BIELEFELD,FAK BIOL,POSTFACH 100131,D-33501 BIELEFELD,GERMANY.</t>
  </si>
  <si>
    <t>TAYLOR &amp; FRANCIS LTD</t>
  </si>
  <si>
    <t>ONE GUNDPOWDER SQUARE, LONDON, ENGLAND EC4A 3DE</t>
  </si>
  <si>
    <t>0022-2933</t>
  </si>
  <si>
    <t>J NAT HIST</t>
  </si>
  <si>
    <t>J. Nat. Hist.</t>
  </si>
  <si>
    <t>10.1080/00222939400770561</t>
  </si>
  <si>
    <t>Biodiversity Conservation; Ecology; Zoology</t>
  </si>
  <si>
    <t>Biodiversity &amp; Conservation; Environmental Sciences &amp; Ecology; Zoology</t>
  </si>
  <si>
    <t>PJ645</t>
  </si>
  <si>
    <t>WOS:A1994PJ64500005</t>
  </si>
  <si>
    <t>GEORGE, C; PONCHE, JL; MIRABEL, P; BEHNKE, W; SCHEER, V; ZETZSCH, C</t>
  </si>
  <si>
    <t>STUDY OF THE UPTAKE OF N2O5 BY WATER AND NACL SOLUTIONS</t>
  </si>
  <si>
    <t>JOURNAL OF PHYSICAL CHEMISTRY</t>
  </si>
  <si>
    <t>MASS ACCOMMODATION COEFFICIENTS; ANTARCTIC OZONE DEPLETION; INORGANIC CHLORINE GASES; HETEROGENEOUS REACTIONS; TEMPERATURE-DEPENDENCE; ICE SURFACES; ATOMIC CL; AIR; CHEMISTRY; HNO3</t>
  </si>
  <si>
    <t>The uptake of N2O5 by pure water and NaCl solution was studied as a function of temperature in the range from 262 to 278 K with the droplet train technique, where a highly controlled beam of droplets was exposed to N2O5 in a low-pressure flow tube reactor, and the formation of nitrate in the liquid phase was determined by ion chromatography. The uptake coefficients, gamma, for N2O5 On pure water are observed to decrease from 0.03 to 0.013 with increasing temperature. This behavior corresponds to the expected negative temperature dependence of mass accommodation leading to an enthalpy Delta H-obs = (-9.6 +/- 1.6) kcal mol(-1) and to an entropy Delta S-obs = (-43 +/- 6) cal mol(-1) K-1 for the phase transfer, corresponding to a continuous nucleation process with a critical cluster size N* of about 2.4. A significantly lower yield of nitrate than with pure water is observed in the experiments on NaCl solution (1 mol/L), indicating that nitrogen compounds (such as C1NO(2)) are formed after the uptake of N2O5 by subsequent reactions with NaCl and escape from the droplets. After correction for the known yield for the formation of ClNO2 the results exhibit a slight systematic tendency for the uptake coefficient on NaCl solution to be greater than on pure water, indicating that the uptake of N2O5 by these aqueous media might be reaction-controlled. This assumption leads to a lower limit of 800 mol L(-1) atm(-1) s(-1/2) for the product Hk(1/2) from a simple steady state model (where H is the Henry's law constant for N2O5 and k is the first-order hydrolysis rate constant).</t>
  </si>
  <si>
    <t>FAC CHIM STRASBOURG,F-67083 STRASBOURG,FRANCE; CTR GEOCHIM SURFACE,F-67083 STRASBOURG,FRANCE; FRAUNHOFER INST TOXICOL &amp; AEROSOL RES,D-30625 HANNOVER,GERMANY</t>
  </si>
  <si>
    <t>Fraunhofer Gesellschaft</t>
  </si>
  <si>
    <t>George, Christian/F-5220-2018; Zetzsch, Cornelius/AAA-1396-2020</t>
  </si>
  <si>
    <t>George, Christian/0000-0003-1578-7056; Zetzsch, Cornelius/0000-0002-8650-5514</t>
  </si>
  <si>
    <t>AMER CHEMICAL SOC</t>
  </si>
  <si>
    <t>1155 16TH ST, NW, WASHINGTON, DC 20036</t>
  </si>
  <si>
    <t>0022-3654</t>
  </si>
  <si>
    <t>J PHYS CHEM-US</t>
  </si>
  <si>
    <t>J. Phys. Chem.</t>
  </si>
  <si>
    <t>10.1021/j100086a031</t>
  </si>
  <si>
    <t>Chemistry, Physical</t>
  </si>
  <si>
    <t>PE359</t>
  </si>
  <si>
    <t>WOS:A1994PE35900031</t>
  </si>
  <si>
    <t>PONTE, RM; ROSEN, RD</t>
  </si>
  <si>
    <t>OCEANIC ANGULAR-MOMENTUM AND TORQUES IN A GENERAL-CIRCULATION MODEL</t>
  </si>
  <si>
    <t>JOURNAL OF PHYSICAL OCEANOGRAPHY</t>
  </si>
  <si>
    <t>ANTARCTIC CIRCUMPOLAR CURRENT; SEASONAL BUDGET; BALANCE; TRANSPORT; EARTH</t>
  </si>
  <si>
    <t>The ocean's angular momentum (M) and torques about the polar axis are analyzed using output from the global, eddy-resolving model of Semtner and Chervin. Seasonal variability in M is dominated by the annual cycle, whose magnitude appears capable of helping explain the residual in the solid earth-atmosphere annual momentum budget. Planetary (M(Omega)) and relative (M(r)) ocean angular momentum components have comparable seasonal amplitudes. Most of the mean signal in M(r) results from flows in the Antarctic Circumpolar Current region, but flows as far north as approximately 30 degrees S are needed to explain the seasonal cycle. Locally, the strongest variability in relative angular momentum is found in the Tropics at all depths, a manifestation of the zonal, recirculating character of the tropical circulation. The time rate of change of M is very small compared to the applied wind torque. Calculation of bottom pressure torques using the geostrophic relation reveals a dominant balance between them and the surface wind torques in the model, implying a rapid transfer of angular momentum between the atmosphere and the solid earth through the ocean. The torque balance holds for latitudes totally blocked by continental boundaries as well as for latitudes that are only partially blocked (e.g., Drake Passage), suggesting the same angular momentum transfer mechanism for dosed basin and Antarctic Circumpolar Current regions. Implications of the results for future ocean modeling efforts are discussed.</t>
  </si>
  <si>
    <t>PONTE, RM (corresponding author), ATMOSPHER &amp; ENVIRONM RES INC, 840 MEM DR, CAMBRIDGE, MA 02139 USA.</t>
  </si>
  <si>
    <t>Ponte, Rui/AAE-9824-2020</t>
  </si>
  <si>
    <t>Ponte, Rui/0000-0001-7206-6461</t>
  </si>
  <si>
    <t>0022-3670</t>
  </si>
  <si>
    <t>1520-0485</t>
  </si>
  <si>
    <t>J PHYS OCEANOGR</t>
  </si>
  <si>
    <t>J. Phys. Oceanogr.</t>
  </si>
  <si>
    <t>10.1175/1520-0485(1994)024&lt;1966:OAMATI&gt;2.0.CO;2</t>
  </si>
  <si>
    <t>PF216</t>
  </si>
  <si>
    <t>hybrid</t>
  </si>
  <si>
    <t>WOS:A1994PF21600010</t>
  </si>
  <si>
    <t>CHEREL, Y; GILLES, J; HANDRICH, Y; LEMAHO, Y</t>
  </si>
  <si>
    <t>NUTRIENT RESERVE DYNAMICS AND ENERGETICS DURING LONG-TERM FASTING IN THE KING PENGUIN (APTENODYTES PATAGONICUS)</t>
  </si>
  <si>
    <t>JOURNAL OF ZOOLOGY</t>
  </si>
  <si>
    <t>PROTEIN-UTILIZATION; LIPID UTILIZATION; BODY-MASS; MUSCLE; BIRDS; BIOCHEMISTRY; STARVATION; PECTORALIS</t>
  </si>
  <si>
    <t>Males of king penguins (Aptemodytes patagonictus) naturally fast during one month of the beginning of their breeding cycle in the sub-Antarctic islands. Previous qualitative data have shown that this species adapts to prolonged fasting by mobilizing fat stores and minimizing protein loss and that this strategy ends with a progressive increase in protein utilization. In the present study, the quantification of nutrient utilization from body composition of captive birds indicates that, during the phase of protein conservation, 93% of the energy produced derives from the oxidation of fat stores, body protein accounting for the remainder (7%). Tissue composition analysis shows that integument (feathers, skin and subdermal fat) is the main lipid source (65% of the fat loss) during this period, and that pectoral muscles provide the majority of body protein (57% of the total loss). Ii. the fast is prolonged until a body mass below 10 kg is reached, there is a progressive four-fold increase (from 1.68 to 6.50 gN/24h) in nitrogen excretion, together with a progressive exhaustion of fat stores. This shift in fuel metabolism is not a direct consequence of total lipid depletion, because 22% of the initial fat content still remains when proteins are no longer spared. During this later metabolic phase, protein is not only provided by pectoral muscles (71% of the loss), but also by hindlimb muscles (13%), and there remains only:2% of the initial amount of lipid in the integument at the end of the fast. Total energy expenditure is dose to the fasting basal metabolic rare during the phase of protein conservation (2.52 W/kg), but it increases by 33% (3.36 W/kg) during the phase of protein wasting. This difference is probably due to a rise in locomotor activity, that is interpreted as reflecting a stimulation of food foraging behaviour before the lethal depletion of nutrient reserves.</t>
  </si>
  <si>
    <t>CTR ECOL &amp; PHYSIOL ENERGET,CNRS,F-67087 STRASBOURG,FRANCE</t>
  </si>
  <si>
    <t>Universites de Strasbourg Etablissements Associes; Universite de Strasbourg; Centre National de la Recherche Scientifique (CNRS)</t>
  </si>
  <si>
    <t>Handrich, Yves/AAD-6472-2022</t>
  </si>
  <si>
    <t>OXFORD UNIV PRESS UNITED KINGDOM</t>
  </si>
  <si>
    <t>WALTON ST JOURNALS DEPT, OXFORD, ENGLAND OX2 6DP</t>
  </si>
  <si>
    <t>0952-8369</t>
  </si>
  <si>
    <t>J ZOOL</t>
  </si>
  <si>
    <t>J. Zool.</t>
  </si>
  <si>
    <t>10.1111/j.1469-7998.1994.tb06052.x</t>
  </si>
  <si>
    <t>Zoology</t>
  </si>
  <si>
    <t>PQ359</t>
  </si>
  <si>
    <t>WOS:A1994PQ35900001</t>
  </si>
  <si>
    <t>LIDDLE, GM</t>
  </si>
  <si>
    <t>INTERANNUAL VARIATION IN THE BREEDING BIOLOGY OF THE ANTARCTIC PRION PACHYPTILA-DESOLATA AT BIRD-ISLAND, SOUTH GEORGIA</t>
  </si>
  <si>
    <t>Interannual variation in aspects of the breeding biology of Antarctic prions was studied for three summers (1989-1992) at Bird island, South Georgia. Egg size, mass and incubation period remained constant. Laying, hatching and fledging were significantly delayed and less synchronous in 1991/92 (range of laying dates 51 days compared to 10-15 days in the two other seasons). This was due to an unusually cold and protracted winter, with ice blocking burrows into the spring, restricting availability of nest sites. Brooding lasted longer in 1991/92 but the overall fledging period was unchanged. Skeletal growth rates did not vary amongst years; growth in mass was slower in 1989/90 but fledging mass was similar in all three years. In 1989/90 and 1991/92 later hatched chicks grew (in mass) faster. The survival of chicks from hatching to fledging did not vary amongst years or with hatching date. Feeding frequency was similar between years, once allowance had been made for starlit nights. Thus late and asynchronous breeding in 1991/92 did not result in reduced breeding success either through predation or starvation. Crustaceans formed 98-99% of the mass of the identifiable portion of regurgitated food samples. Significant annual variation was found within these crustaceans with the presence of krill (least in 1990/91) being inversely related to that of amphipods and copepods. There was no relationship between diet composition and chick growth or survival. Other seabird species, lacking the morphological specialization for feeding on copepods and amphipods, had very low breeding success in 1990/91, when krill was scarce.</t>
  </si>
  <si>
    <t>LIDDLE, GM (corresponding author), BRITISH ANTARCTIC SURVEY, NERC, MADINGLEY RD, CAMBRIDGE CB3 0ET, ENGLAND.</t>
  </si>
  <si>
    <t>WILEY-BLACKWELL</t>
  </si>
  <si>
    <t>HOBOKEN</t>
  </si>
  <si>
    <t>111 RIVER ST, HOBOKEN 07030-5774, NJ USA</t>
  </si>
  <si>
    <t>1469-7998</t>
  </si>
  <si>
    <t>10.1111/j.1469-7998.1994.tb06060.x</t>
  </si>
  <si>
    <t>WOS:A1994PQ35900009</t>
  </si>
  <si>
    <t>MCNAMARA, KJ</t>
  </si>
  <si>
    <t>DIVERSITY OF CENOZOIC MARSUPIATE ECHINOIDS AS AN ENVIRONMENTAL INDICATOR</t>
  </si>
  <si>
    <t>LETHAIA</t>
  </si>
  <si>
    <t>ECHINOIDEA; EVOLUTION; DIVERSITY; LIFE-HISTORY STRATEGY; CENOZOIC</t>
  </si>
  <si>
    <t>ANTARCTIC SEA-URCHIN; MARINE-INVERTEBRATES; SOUTHERN-OCEAN; BENTHIC INVERTEBRATES; LARVAL DEVELOPMENT; EVOLUTION; ECOLOGY; WATER</t>
  </si>
  <si>
    <t>Marsupiate echinoids are today largely confined to the seas around Antarctica. Consequently, it has often been inferred that the presence of marsupiate echinoids in the fossil record is indicative of the former existence of low oceanic temperatures. In this study the distribution of marsupiate echinoids through the Cenozoic succession of southern Australia is compared with palaeo-temperature data to test this assumption. The analysis reveals that there is no positive correlation between high marsupiate echinoid diversity during the Cenozoic and low oceanic temperatures. An alternative hypothesis, based on life-history strategies, is investigated. This reveals that marsupiate echinoids show many characteristics typical of organisms with slow growth, long life spans and production of few, large offspring. It is suggested that the northward migration of Australia during the Cenozoic from an original high-latitude location in the early Cenozoic was accompanied by an increase in environmental instability in the southern Australian region in the late Cenozoic. This led to a consequent decrease in marsupiate echinoid diversity. During the Pliocene these direct brooding echinoids were replaced by non-brooders with pelagic lecithotrophic larvae, which dominate the southern coastal echinoid fauna of Australia today. The environmental stability experienced in southern Australia in the early Cenozoic persisted throughout the Cenozoic in the Antarctic region, particularly with regard to predictability of nutrient supply. The result has been the dominance of marsupiate echinoids in that region today. Temporal changes in the diversity of marsupiate echinoids in southern Australia therefore supports the view that their spatial and temporal distribution may be more closely correlated with aspects of their life-history strategy and environmental stability than with low temperature.</t>
  </si>
  <si>
    <t>MCNAMARA, KJ (corresponding author), WESTERN AUSTRALIAN MUSEUM,DEPT EARTH &amp; PLANETARY SCI,FRANCIS ST,PERTH,WA 6000,AUSTRALIA.</t>
  </si>
  <si>
    <t>SCANDINAVIAN UNIVERSITY PRESS</t>
  </si>
  <si>
    <t>OSLO</t>
  </si>
  <si>
    <t>PO BOX 2959 TOYEN, JOURNAL DIVISION CUSTOMER SERVICE, N-0608 OSLO, NORWAY</t>
  </si>
  <si>
    <t>0024-1164</t>
  </si>
  <si>
    <t>Lethaia</t>
  </si>
  <si>
    <t>10.1111/j.1502-3931.1994.tb01419.x</t>
  </si>
  <si>
    <t>Paleontology</t>
  </si>
  <si>
    <t>PN714</t>
  </si>
  <si>
    <t>WOS:A1994PN71400011</t>
  </si>
  <si>
    <t>LIZOTTE, MP; PRISCU, JC</t>
  </si>
  <si>
    <t>NATURAL FLUORESCENCE AND QUANTUM YIELDS IN VERTICALLY STATIONARY PHYTOPLANKTON FROM PERENNIALLY ICE-COVERED LAKES</t>
  </si>
  <si>
    <t>LIMNOLOGY AND OCEANOGRAPHY</t>
  </si>
  <si>
    <t>SPECTRAL ABSORPTION-COEFFICIENTS; ANTARCTIC LAKE; CHLOROPHYLL-A; SARGASSO SEA; PHOTOSYNTHESIS; LIGHT; EFFICIENCIES; IRRADIANCE; PACIFIC</t>
  </si>
  <si>
    <t>Phytoplankton in ice-covered lakes near McMurdo Sound, Antarctica, are stratified vertically in distributions similar to deep chlorophyll maxima commonly observed in lakes and seas. We measured natural fluorescence flux rates, chlorophyll concentration (Chl a), phytoplankton absorption spectra (a(ph), photosynthetic efficiency, and spectral irradiance to derive the quantum yields for photosynthesis (PHI(c)) and fluorescence (PHI(f)). Chlorophyll concentrations predicted from natural fluorescence based on mean a(ph) [0.015 m2 (mg Chl a)-1] and mean PHI(f)[0.044 mol photons fluoresced (mol photons absorbed)-1] correlated significantly with measured Chl a (n = 122, r = 0.88). Predictions of primary productivity from natural fluorescence based on mean values for PHI(f) and PHI(c) were poor. Relationships between PHI(c):PHI(f) and temperature and between PHI(c):PHI(f) and irradiance implied that these environmental variables would not provide good bases for correcting predictions of primary production. PHI(c):PHI(f) varied most coherently with distance from the nutricline, due primarily to a large increase in maximum PHI(c) [0.0015-0.051 mol C (mol photons)-1] with proximity to the nutricline. Our results indicate that nutrient supply may be a critical variable to consider when using natural fluorescence methods to estimate primary productivity in vertically stable phytoplankton.</t>
  </si>
  <si>
    <t>MONTANA STATE UNIV,DEPT BIOL SCI,BOZEMAN,MT 59717</t>
  </si>
  <si>
    <t>Montana State University System; Montana State University Bozeman</t>
  </si>
  <si>
    <t>AMER SOC LIMNOLOGY OCEANOGRAPH</t>
  </si>
  <si>
    <t>LAWRENCE</t>
  </si>
  <si>
    <t>810 EAST 10TH ST, LAWRENCE, KS 66044-8897</t>
  </si>
  <si>
    <t>0024-3590</t>
  </si>
  <si>
    <t>LIMNOL OCEANOGR</t>
  </si>
  <si>
    <t>Limnol. Oceanogr.</t>
  </si>
  <si>
    <t>10.4319/lo.1994.39.6.1399</t>
  </si>
  <si>
    <t>Limnology; Oceanography</t>
  </si>
  <si>
    <t>Marine &amp; Freshwater Biology; Oceanography</t>
  </si>
  <si>
    <t>PP788</t>
  </si>
  <si>
    <t>WOS:A1994PP78800011</t>
  </si>
  <si>
    <t>PECK, LS; ROBINSON, K</t>
  </si>
  <si>
    <t>PELAGIC LARVAL DEVELOPMENT IN THE BROODING ANTARCTIC BRACHIOPOD LIOTHYRELLA UVA</t>
  </si>
  <si>
    <t>MARINE BIOLOGY</t>
  </si>
  <si>
    <t>TEREBRATALIA-TRANSVERSA BRACHIOPODA; ARTICULATE BRACHIOPOD; JUVENILE SHELL; REPRODUCTION; BRODERIP; SEA; METAMORPHOSIS; INVERTEBRATES; ADAPTATIONS; METABOLISM</t>
  </si>
  <si>
    <t>Larvae of the Antarctic brachiopod Liothyrella lava (Broderip, 1833) were released by brooding females between 10 and 15 January 1993. They were collected and cultured for the ensuing 45 d. At release they were at the gastrula stage, and were recognisable as the usual brachiopod three-lobed larva from around 18 d after release. At similar or equal to 22 d post-release, larvae began to congregate under shell fragments placed in culture vessels as potential settlement substrata. However, the larvae showed no signs of settlement which, combined with the absence of many of the attributes of mature larvae seen in previous studies, was taken as evidence that these larvae had not reached fully competent stages. Previous work had shown that L. uva spawns in October, indicating that the developmental period lasts for a minimum of between 115 and 160 d. The release and subsequent development of larvae also shows that what was previously thought to be a brooding species combines a long brooding period with a free-swimming phase. If this is true of other brachiopod species, then there may need to be a recategorization of some species from brooding to combined brooding and free-swimming developmental types. Even though the development period in L. uva was likely to have been underestimated because a fully competent stage was not reached, a comparison with development rates for temperate species indicated a slowing of between 8 and 70 times. This dramatic slowing of development rate in brachiopods now joins similar data previously reported for echinoderms and nemerteans, suggesting that this is a very widespread, perhaps universal, attribute of Antarctic marine invertebrates.</t>
  </si>
  <si>
    <t>PECK, LS (corresponding author), BRITISH ANTARCTIC SURVEY,HIGH CROSS,MADINGLEY RD,CAMBRIDGE CB3 0ET,ENGLAND.</t>
  </si>
  <si>
    <t>0025-3162</t>
  </si>
  <si>
    <t>MAR BIOL</t>
  </si>
  <si>
    <t>Mar. Biol.</t>
  </si>
  <si>
    <t>10.1007/BF00349689</t>
  </si>
  <si>
    <t>Marine &amp; Freshwater Biology</t>
  </si>
  <si>
    <t>PL426</t>
  </si>
  <si>
    <t>WOS:A1994PL42600014</t>
  </si>
  <si>
    <t>PIATKOWSKI, U; RODHOUSE, PG; WHITE, MG; BONE, DG; SYMON, C</t>
  </si>
  <si>
    <t>NEKTON COMMUNITY OF THE SCOTIA SEA AS SAMPLED BY THE RMT-25 DURING AUSTRAL SUMMER</t>
  </si>
  <si>
    <t>MARINE ECOLOGY PROGRESS SERIES</t>
  </si>
  <si>
    <t>NEKTON COMMUNITY; SOUTHERN OCEAN; PELAGIC ECOSYSTEM; ANTARCTIC FOOD CHAIN; RMT 25</t>
  </si>
  <si>
    <t>RECTANGULAR MIDWATER TRAWLS; ANTARCTIC SURFACE WATERS; CEPHALOPOD PREY; SOUTH-GEORGIA; WEDDELL SEA; ZOOPLANKTON COMMUNITY; MARION-ISLAND; POLAR FRONT; ICE EDGE; MACROZOOPLANKTON</t>
  </si>
  <si>
    <t>The nekton community was sampled by a Rectangular Midwater Trawl (RMT 25) over the upper 1000 m of the Scotia Sea during January 1991. A total of 81 nekton and micronekton species were collected from 2 sites, one in the oceanic western Scotia Sea (Stn 1) and the other on the northwestern slope of the South Georgia shelf (Stn 2). Species composition, abundance, biomass and day/night vertical distribution were investigated. Crustaceans were the most important group in terms of species numbers (28 species) followed by mesopelagic fish (24), molluscs (15) and coelenterates (11). Species diversity increased with depth and was higher at Stn 2 (76 species) than at Stn 1 (62 species). Biomass in the upper 1000 m was considerably higher at Stn 1 (94.6 g wet wt m(-2) during daytime, 87 g wet wt m(-2) during night) than at Stn 2 (10.2 and 23.7 g wet wt m(-2), respectively), mostly due to dense concentrations of the tunicate Salpa thompsoni (41.6 g wet Mrt m(-2) during night). The other main contributors to the high biomass at Stn 1 were coelenterates (28.3 g wet wt m(-2) during night) and mesopelagic fish (4.9 g wet wt m(-2) during night). Euphausiids (Euphausia triacantha and E. superba) accounted for 1.5 g wet wt m(-2) at Stn 2 during night, with E. triacantha the more important of the two (1.4 g wet wt m(-2)). Except for Bathylagus antarcticus all common mesopelagic fishes showed a marked diurnal vertical migration (i.e. Electrona antarctica, Gymnoscopelus braueri, Krefftichthys anderssoni, Protomyctophum bolini). During daylight they stayed in the core of the Circumpolar Deep Water (CDW; 400 to 800 m) and at night they were mainly distributed in the Antarctic Surface Water (ASW; 0 to 400 m). Other species with pronounced vertical migration were the hydromedusa Calycopsis borchgrevinki, the squid Brachioteuthis ?picta, and the euphausiid Euphausia triacantha. The scyphomedusae Atolla wyvillei and Periphylla periphylla and the crustaceans Cyphocaris richardi, Gignato-cypris mulleri and Pasiphaea scotiae did not appear to migrate and remained concentrated in the CDW. Spatial variability was analysed by multivariate data analyses (clustering techniques) and related to hydrography. Four main groups, characterised by different nekton communities, were derived: (1) a lower mesopelagic nekton community from the deeper layers of the CDW, apparent at both stations, (2) an upper mesopelagic nekton community from the core of the CDW, apparent at both stations, (3) an epipelagic nekton community from the ASW over the South Georgia slope (Stn 2) and finally (4) an epipelagic nekton community from the ASW of the oceanic Scotia Sea (Stn 1). The performance of the midwater trawl is discussed as it has a substantial impact on the catchability of the nekton. The presented data provide new information on the structure and spatial variability of Antarctic nekton communities and emphasise the geographical and vertical discontinuities between communities.</t>
  </si>
  <si>
    <t>BRITISH ANTARCTIC SURVEY, NERC, CAMBRIDGE CB3 0ET, CAMBS, ENGLAND</t>
  </si>
  <si>
    <t>PIATKOWSKI, U (corresponding author), CHRISTIAN ALBRECHTS UNIV KIEL, INST MEERESKUNDE, DUSTERNBROOKER WEG 20, D-24105 KIEL, GERMANY.</t>
  </si>
  <si>
    <t>Piatkowski, Uwe/G-4161-2011</t>
  </si>
  <si>
    <t>Piatkowski, Uwe/0000-0003-1558-5817</t>
  </si>
  <si>
    <t>INTER-RESEARCH</t>
  </si>
  <si>
    <t>OLDENDORF LUHE</t>
  </si>
  <si>
    <t>NORDBUNTE 23, D-21385 OLDENDORF LUHE, GERMANY</t>
  </si>
  <si>
    <t>0171-8630</t>
  </si>
  <si>
    <t>MAR ECOL PROG SER</t>
  </si>
  <si>
    <t>Mar. Ecol.-Prog. Ser.</t>
  </si>
  <si>
    <t>10.3354/meps112013</t>
  </si>
  <si>
    <t>Ecology; Marine &amp; Freshwater Biology; Oceanography</t>
  </si>
  <si>
    <t>Environmental Sciences &amp; Ecology; Marine &amp; Freshwater Biology; Oceanography</t>
  </si>
  <si>
    <t>PG731</t>
  </si>
  <si>
    <t>Bronze, Green Accepted</t>
  </si>
  <si>
    <t>WOS:A1994PG73100002</t>
  </si>
  <si>
    <t>RODHOUSE, PG; PIATKOWSKI, U; MURPHY, EJ; WHITE, MG; BONE, DG</t>
  </si>
  <si>
    <t>UTILITY AND LIMITS OF BIOMASS SPECTRA - THE NEKTON COMMUNITY SAMPLED WITH THE RMT-25 IN THE SCOTIA SEA DURING AUSTRAL SUMMER</t>
  </si>
  <si>
    <t>BIOMASS SPECTRA; NEKTON COMMUNITY; SOUTHERN OCEAN</t>
  </si>
  <si>
    <t>PENGUIN APTENODYTES-PATAGONICUS; ANTARCTIC POLAR FRONT; CEPHALOPOD PREY; BODY-SIZE; ANIMAL POPULATIONS; SOUTH-GEORGIA; RESPIRATION; MASS; OMMASTREPHIDAE; ZOOPLANKTON</t>
  </si>
  <si>
    <t>An RMT 25 opening/closing net was used to sample the nekton community at 2 stations in the ice free zone (IFZ) of the Scotia Sea (Stn 1 approximately 10 nautical miles south of the Antarctic Polar Front; Stn 2 on the edge of the South Georgia Shelf Break to the northwest of the island). Oblique hauls sampled 200 m depth layers to 1000 m during both day and night. Total and individual volumes of each species in each 200 m layer were measured by displacement. The data were used to generate biomass and numerical spectra for day and night at each station for the whole water column to 1000 m. At both stations the relationship between log(10) biomass density (BIA) and log(10) individual body mass (M) were strongly positive. Slopes of the biomass spectra were not significantly different among the day and night stations and an overall regression showed that biomass density scaled as M(0.61), Analysis of biomass spectra revealed that although the species composition and biomass density varied between the 2 stations, energy turnover in the nekton community in the 2 areas was similarly dominated by animals of larger size. Considering energy turnover in terms of taxonomic groups revealed that Stn 1 turnover was dominated by tunicates (salps) followed by fish and cnidarians and at Stn 2 turnover was dominated by crustaceans followed similarly by fish and cnidarians. Use of biomass spectra in this case study was shown to enhance insight into the comparative function of 2 pelagic systems obtained using a conventional taxonomic approach. The analysis of biomass spectra in the absence of taxonomic data would have had limited value as it would not have emphasised the major difference between the 2 stations: the domination by tunicates, an energetic dead end, at Stn 1 and crustaceans, which are available to predators, at Stn 2.</t>
  </si>
  <si>
    <t>CHRISTIAN ALBRECHTS UNIV KIEL, INST MEERESKUNDE, D-24105 KIEL, GERMANY</t>
  </si>
  <si>
    <t>University of Kiel</t>
  </si>
  <si>
    <t>BRITISH ANTARCTIC SURVEY, NERC, MADINGLEY RD, CAMBRIDGE CB3 0ET, CAMBS, ENGLAND.</t>
  </si>
  <si>
    <t>murphy, eugene/GZL-1620-2022; Piatkowski, Uwe/G-4161-2011</t>
  </si>
  <si>
    <t>1616-1599</t>
  </si>
  <si>
    <t>10.3354/meps112029</t>
  </si>
  <si>
    <t>WOS:A1994PG73100003</t>
  </si>
  <si>
    <t>ZHAI, M; SHAW, DM</t>
  </si>
  <si>
    <t>BORON COSMOCHEMISTRY .1. BORON IN METEORITES</t>
  </si>
  <si>
    <t>METEORITICS</t>
  </si>
  <si>
    <t>CARBONACEOUS CHONDRITES; TRACE-ELEMENTS; ABUNDANCES; SOLAR</t>
  </si>
  <si>
    <t>Thirty-six fragments of meteorite falls, never touched by water or other possible sources of B contamination, were analyzed for B by prompt gamma-ray neutron activation analysis at McMaster University and at the U.S. National Institute of Standards and Technology. Boron concentrations are close to the sensitivity limit in both laboratories. Results between the two laboratories agree well but with slight systematic differences attributable to blank and background correction factors. The mean B concentrations in different meteorites are similar, from 0.5 to 1.1 ppm. The ranges in different CC, OC and ACH classes overlap, mostly from 0.4 to 1.4 ppm, which is similar to previous measurements on falls. The H, L and LL meteorites overlap in B content with Antarctic chondrites. The solar system abundance, taken as the mean B content of the matrix in all CC, was calculated from seven samples and is 0.69 +/- 0.09 ppm. When normalized, this abundance is 16.9 +/- 2.2 (atoms/10(6)Si). Normalized B and S concentrations show a linear relationship in the CC; the average OC lies on the same line, but individual OCs are dispersed.</t>
  </si>
  <si>
    <t>ZHAI, M (corresponding author), MCMASTER UNIV,DEPT GEOL,HAMILTON L8S 4M1,ONTARIO,CANADA.</t>
  </si>
  <si>
    <t>METEORITICAL SOC</t>
  </si>
  <si>
    <t>FAYETTEVILLE</t>
  </si>
  <si>
    <t>DEPT CHEMISTRY/BIOCHEMISTRY, UNIV ARKANSAS, FAYETTEVILLE, AR 72701</t>
  </si>
  <si>
    <t>0026-1114</t>
  </si>
  <si>
    <t>Meteoritics</t>
  </si>
  <si>
    <t>10.1111/j.1945-5100.1994.tb00773.x</t>
  </si>
  <si>
    <t>PF653</t>
  </si>
  <si>
    <t>WOS:A1994PF65300007</t>
  </si>
  <si>
    <t>KRAHENBUHL, U; LANGENAUER, M</t>
  </si>
  <si>
    <t>ALH-82102 - AN ANTARCTIC METEORITE EMBEDDED PARTLY IN ICE</t>
  </si>
  <si>
    <t>We measured the concentrations of F, Cl, Br and I in two different aliquots of the meteorite ALH 82102. This H5 chondrite was recovered at the Allan Hills region, while it was partially embedded in the ice. One aliquot was taken from that part of the surface of the meteorite that was still in the ice, and the other one was taken from the side, which was poking out of the ice. Both aliquots are highly, and nearly to the same degree, contaminated with halogens. The observed enrichments occurred mainly during the time the meteorite was lying on the surface of the ice by deposition and/or adsorption of aerosols, salts, and gaseous components. A contamination during the time it was covered by the ice is unlikely. We conclude, therefore, that this meteorite was not always buried in the ice during its ''residence time'' on Earth. In order to accumulate the observed contamination, it had to be on the surface of the ice part of the time between its fall onto the Earth and its collection. The age of the ice surrounding the meteorite cannot be equal to the measured terrestrial age of ALH 82102.</t>
  </si>
  <si>
    <t>KRAHENBUHL, U (corresponding author), UNIV BERN, RADIOCHEM LAB, FREIESTR 3, CH-3000 BERN 9, SWITZERLAND.</t>
  </si>
  <si>
    <t>DEPT CHEMISTRY/BIOCHEMISTRY, UNIV ARKANSAS, FAYETTEVILLE, AR 72701 USA</t>
  </si>
  <si>
    <t>10.1111/j.1945-5100.1994.tb00779.x</t>
  </si>
  <si>
    <t>WOS:A1994PF65300013</t>
  </si>
  <si>
    <t>KORONELLI, TV; DERMICHEVA, SG; ILINSKII, VV; KOMAROVA, TI; PORSHNEVA, OV</t>
  </si>
  <si>
    <t>TAXONOMIC STRUCTURE OF HYDROCARBON-OXIDIZING BACTERIOCENOSES OF AQUATIC ECOSYSTEMS IN DIFFERENT CLIMATIC ZONES</t>
  </si>
  <si>
    <t>MICROBIOLOGY</t>
  </si>
  <si>
    <t>The structure, physiology, biochemistry and lipid composition of hydrocarbon-oxidizing bacterial assemblages have been studied in bacteria isolated on a paraffin-containing liquid medium, paraffin being the sole source of carbon and energy. Water samples were collected from the Antarctic and tropical sea waters with varying degree of pollution, and from West Siberian freshwater basins. Rhodococci have been found to constitute more than 90% hydrocarbon-oxidizing bacteriocenoses forming in waters with chronic petroleum pollution (at the port of Havana, oil extraction sites in West Siberian marsh land). In waters with a lower pollution level, as well as in sewage polluted waters, the rhodococci abundance was found to decline to 60-80%. Rhodococcus erythropolis was the dominant species there, its slimy analog in the Antarctic waters being Rhodococcus aquosus. In nonpolluted waters of the Gulf of Mexico rhodococci have been absent, hydrocarbon-oxidizing bacteriocenoses formation being extremely slow and represented almost entirely by the genus Pseudomonas. Rhodococci and Pseudomonas are the main representatives of aquatic hydrocarbon-oxidizing bacteriocenoses, arthrobacteria being next in importance. The fatty-acid spectra of the rhodococci grown in hexadecane medium show a characteristic predominance of normal saturated acids with an even number of carbon atoms. The noted features are not considered species specific.</t>
  </si>
  <si>
    <t>KORONELLI, TV (corresponding author), MOSCOW MV LOMONOSOV STATE UNIV,DEPT BIOL,MOSCOW,RUSSIA.</t>
  </si>
  <si>
    <t>MAIK NAUKA/INTERPERIODICA</t>
  </si>
  <si>
    <t>C/O PLENUM/CONSULTANTS BUREAU 233 SPRING ST, NEW YORK, NY 10013</t>
  </si>
  <si>
    <t>0026-2617</t>
  </si>
  <si>
    <t>MICROBIOLOGY+</t>
  </si>
  <si>
    <t>QK267</t>
  </si>
  <si>
    <t>WOS:A1994QK26700020</t>
  </si>
  <si>
    <t>JOYNER, CC</t>
  </si>
  <si>
    <t>FRAGILE ECOSYSTEMS - PRECLUSIVE RESTORATION IN THE ANTARCTIC</t>
  </si>
  <si>
    <t>NATURAL RESOURCES JOURNAL</t>
  </si>
  <si>
    <t>The Antarctic is a pristine frozen wasteland and a delicate ecosystem. To preserve and protect this region, certain states have committed themselves to a legal regime that performs ''preclusive restoration.'' This regime pursues a purposeful strategy that aims at revitalization and restoration of the Antarctic environment bu implementing norms to prevent degradation and depletion of the Antarctic ecosystem and its resources, A series of international agreements have been carefully crafted by these states to implement this strategy. Thus far, preclusive restoration has operated successfully, If is protecting and conserving Antarctic flora and fauna, seals and other living marine resources in the circumpolar seas, and the Antarctic environment in general. Most recently, preclusive restoration has been evidenced in the rejection of a negotiated Antarctic minerals regime, a 50-year ban placed on the exploitation of mineral and hydrocarbon resources in the region, and the adoption of measures to control marine pollution, manage waste disposal, furnish environmental impact statements, and prefect special areas.</t>
  </si>
  <si>
    <t>WOODS HOLE OCEANOG INST,CTR MARINE POLICY,WOODS HOLE,MA 02543</t>
  </si>
  <si>
    <t>Woods Hole Oceanographic Institution</t>
  </si>
  <si>
    <t>JOYNER, CC (corresponding author), GEORGETOWN UNIV,WASHINGTON,DC 20057, USA.</t>
  </si>
  <si>
    <t>UNIV NEW MEXICO</t>
  </si>
  <si>
    <t>ALBUQUERQUE</t>
  </si>
  <si>
    <t>SCHOOL OF LAW 1117 STANFORD N E, ALBUQUERQUE, NM 87131</t>
  </si>
  <si>
    <t>0028-0739</t>
  </si>
  <si>
    <t>NAT RESOUR J</t>
  </si>
  <si>
    <t>Nat. Resour. J.</t>
  </si>
  <si>
    <t>FAL</t>
  </si>
  <si>
    <t>Environmental Studies; Law</t>
  </si>
  <si>
    <t>Environmental Sciences &amp; Ecology; Government &amp; Law</t>
  </si>
  <si>
    <t>QR618</t>
  </si>
  <si>
    <t>WOS:A1994QR61800005</t>
  </si>
  <si>
    <t>OLLITRAULT, M; LOAEC, G; CORTES, N; DUMORTIER, C; JEGOU, P; LERESTE, S; MOLIERA, J; RANNOU, JP</t>
  </si>
  <si>
    <t>MARVOR FLOAT PRESENT RESULTS FROM THE SAMBA EXPERIMENT</t>
  </si>
  <si>
    <t>ONDE ELECTRIQUE</t>
  </si>
  <si>
    <t>Article; Proceedings Paper</t>
  </si>
  <si>
    <t>International Conference on Ocean Technology Today for the Preservation of the Future</t>
  </si>
  <si>
    <t>SEP 13-16, 1994</t>
  </si>
  <si>
    <t>BREST, FRANCE</t>
  </si>
  <si>
    <t>MARVOS is a multicycle subsurface RAFOS type float developed by IFREMER, in partnership with Tekelec. The first 20 serial MARVOR floats were launched in February 1994, in the Brazil basin for 30 2-month cycles at 800 m depth, within the framework of the SAMBA experiment. This experiment will use a total of 100 MARVOR floats over a 5-year period with the objective to obtain a description and possibly an understanding of Antarctic Intermediate Water general circulation in the Brazil basin. For their first 60-day cycle at 800 m the 20 MARVOR floats presently at sea have worked well. They show a general westward motion south of 21-degrees-S, weaker mean motions but stronger turbulence north of 21-degrees-S and evidence of a strong western boundary current along the coast north of Salvador da Bahia.</t>
  </si>
  <si>
    <t>OLLITRAULT, M (corresponding author), IFREMER,PHYS OCEANS LAB,BREST,FRANCE.</t>
  </si>
  <si>
    <t>RGE SA</t>
  </si>
  <si>
    <t>PARIS 15</t>
  </si>
  <si>
    <t>48 RUE DE LA PROCESSION, 75015 PARIS 15, FRANCE</t>
  </si>
  <si>
    <t>0030-2430</t>
  </si>
  <si>
    <t>ONDE ELECTR</t>
  </si>
  <si>
    <t>Onde Electr.</t>
  </si>
  <si>
    <t>Engineering, Electrical &amp; Electronic; Telecommunications</t>
  </si>
  <si>
    <t>Conference Proceedings Citation Index - Science (CPCI-S); Science Citation Index Expanded (SCI-EXPANDED)</t>
  </si>
  <si>
    <t>Engineering; Telecommunications</t>
  </si>
  <si>
    <t>PG828</t>
  </si>
  <si>
    <t>WOS:A1994PG82800010</t>
  </si>
  <si>
    <t>TYRRELL, C; WHARTON, DA; RAMLOV, H; MOLLER, H</t>
  </si>
  <si>
    <t>COLD TOLERANCE OF AN ENDOPARASITIC NEMATODE WITHIN A FREEZING-TOLERANT ORTHOPTERAN HOST</t>
  </si>
  <si>
    <t>PARASITOLOGY</t>
  </si>
  <si>
    <t>FREEZING TOLERANCE; NEMATODE; WETANEMA SP; HEMIDEINA MAORI</t>
  </si>
  <si>
    <t>MAORI HUTTON ORTHOPTERA; ANTARCTIC NEMATODES; SEASONAL-VARIATION; ALPINE WETA; HARDINESS; STENOPELMATIDAE; TEMPERATURES</t>
  </si>
  <si>
    <t>Wetanema sp. is a nematode parasite of the hind gut of the freezing-tolerant orthopteran Hemideina maori (a New Zealand alpine weta). The prevalence and intensity of infection remains high throughout the winter, suggesting that the parasite can survive despite the regular freezing of the host. In the laboratory, Wetanema has survived freezing within its host to temperatures as low as -61 degrees C, much lower than the supercooling point or lower lethal temperature of the weta. The freezing tolerance of the parasite is therefore much greater than that of its host. Female worms survived lower temperatures better than males and juveniles. Parasites might assist the freezing tolerance of their host if they acted as endogenous ice nucleators. However, there was no relationship between the size of the worm burden and the supercooling point of the host and no significant difference between the supercooling points of infected and uninfected hosts. The freezing and subsequent survival of isolated Wetanema was observed directly on a microscope cold stage. This parasite of a freezing-tolerant host is thus also freezing tolerant. There are few other reports of a parasite surviving freezing within a living host.</t>
  </si>
  <si>
    <t>UNIV OTAGO, DEPT ZOOL, DUNEDIN, NEW ZEALAND</t>
  </si>
  <si>
    <t>University of Otago</t>
  </si>
  <si>
    <t>Wharton, David/0000-0001-6369-4984; Ramlov, Hans/0000-0003-1113-0583</t>
  </si>
  <si>
    <t>0031-1820</t>
  </si>
  <si>
    <t>1469-8161</t>
  </si>
  <si>
    <t>Parasitology</t>
  </si>
  <si>
    <t>10.1017/S0031182000078409</t>
  </si>
  <si>
    <t>PK020</t>
  </si>
  <si>
    <t>WOS:A1994PK02000012</t>
  </si>
  <si>
    <t>WOODROFFE, C</t>
  </si>
  <si>
    <t>SEA-LEVEL</t>
  </si>
  <si>
    <t>PROGRESS IN PHYSICAL GEOGRAPHY</t>
  </si>
  <si>
    <t>SEISMIC STRATIGRAPHIC EVIDENCE; MIDDLE WISCONSIN BARRIER; ANTARCTIC ICE-SHEET; PAPUA-NEW-GUINEA; HEINRICH EVENTS; NORTH-ATLANTIC; GREENLAND ICE; LATE QUATERNARY; CLIMATE-CHANGE; SEQUENCE STRATIGRAPHY</t>
  </si>
  <si>
    <t>WOODROFFE, C (corresponding author), UNIV WOLLONGONG, DEPT GEOG, WOLLONGONG, NSW 2522, AUSTRALIA.</t>
  </si>
  <si>
    <t>Woodroffe, Colin/F-2767-2012; Woodroffe, Colin D/K-5222-2015</t>
  </si>
  <si>
    <t>Woodroffe, Colin D/0000-0003-4476-6158</t>
  </si>
  <si>
    <t>SAGE PUBLICATIONS LTD</t>
  </si>
  <si>
    <t>1 OLIVERS YARD, 55 CITY ROAD, LONDON EC1Y 1SP, ENGLAND</t>
  </si>
  <si>
    <t>0309-1333</t>
  </si>
  <si>
    <t>1477-0296</t>
  </si>
  <si>
    <t>PROG PHYS GEOG</t>
  </si>
  <si>
    <t>Prog. Phys. Geogr.</t>
  </si>
  <si>
    <t>10.1177/030913339401800310</t>
  </si>
  <si>
    <t>Geography, Physical; Geosciences, Multidisciplinary</t>
  </si>
  <si>
    <t>Physical Geography; Geology</t>
  </si>
  <si>
    <t>PM825</t>
  </si>
  <si>
    <t>WOS:A1994PM82500009</t>
  </si>
  <si>
    <t>KRASSILOV, VA</t>
  </si>
  <si>
    <t>REFLECTIONS ON THE RELATIONSHIP BETWEEN PHYTOGEOGRAPHY, CLIMATE AND EVOLUTION</t>
  </si>
  <si>
    <t>REVIEW OF PALAEOBOTANY AND PALYNOLOGY</t>
  </si>
  <si>
    <t>RECORD</t>
  </si>
  <si>
    <t>Eurasian broad-leaved deciduous forests and their extinct analogues have shown three alternative geographical patterns: (1) west of the longitudinal boundary along the Urals (Quaternary to Recent), (2) east of this boundary (Late Palaeozoic, Eocene, etc.), and (3) sublatitudinal (Devonian, late Mesozoic). Of these, (1) and (2) correlate with Arctic and Antarctic (Gondwanaland) glaciations, respectively, while (3) corresponds to a non-glacial climate with insignificant atmospheric circulation disturbances. This scheme accounts for the rapid shifts of the forest formations. Non-arboreal survivors of the major deforestation events have experienced bursts of phylogenesis while involved in the next afforestation wave.</t>
  </si>
  <si>
    <t>KRASSILOV, VA (corresponding author), MOSCOW PALAEONTOL INST,123 PROFSOJUSNAYA,MOSCOW 117647,RUSSIA.</t>
  </si>
  <si>
    <t>0034-6667</t>
  </si>
  <si>
    <t>REV PALAEOBOT PALYNO</t>
  </si>
  <si>
    <t>Rev. Palaeobot. Palynology</t>
  </si>
  <si>
    <t>1-3</t>
  </si>
  <si>
    <t>10.1016/0034-6667(94)90064-7</t>
  </si>
  <si>
    <t>Plant Sciences; Paleontology</t>
  </si>
  <si>
    <t>PF983</t>
  </si>
  <si>
    <t>WOS:A1994PF98300013</t>
  </si>
  <si>
    <t>GALTIER, J; TAYLOR, TN</t>
  </si>
  <si>
    <t>THE FIRST RECORD OF FERNS FROM THE PERMIAN OF ANTARCTICA</t>
  </si>
  <si>
    <t>Filicalean ferns are described for the first time from Antarctic silicified permineralizations of Permian age. Skaaripteris gen. nov. had small creeping stems, 1-3 mm in diameter, characterized by a mesarch protostele with a prominent outer ring of large tracheids. Stems branched dichotomously. Oval leaf traces were produced at widely spaced intervals without a leaf gap due to the previous closure of the outer large tracheid layer in the stele. The petiole trace is omega-shaped with adaxial protoxylem. Sporangia, each with a prominent lateral annulus and short pedicel, were borne on ultimate, non-laminate, frond divisions. The possibility that the stem was subaquatic is discussed. The unique combination of characters suggests that this plant may be interpreted at an intermediate evolutionary level between Carboniferous filicalean ferns and certain modern families.</t>
  </si>
  <si>
    <t>OHIO STATE UNIV,DEPT PLANT BIOL,COLUMBUS,OH 43210</t>
  </si>
  <si>
    <t>University System of Ohio; Ohio State University</t>
  </si>
  <si>
    <t>GALTIER, J (corresponding author), UNIV MONTPELLIER 2,INST SCI &amp; EVOLUT,PALAEOBOT LAB,F-34095 MONTPELLIER,FRANCE.</t>
  </si>
  <si>
    <t>10.1016/0034-6667(94)90071-X</t>
  </si>
  <si>
    <t>WOS:A1994PF98300020</t>
  </si>
  <si>
    <t>NOLCH, G</t>
  </si>
  <si>
    <t>JAPAN OBJECTS TO ANTARCTIC WHALE SANCTUARY</t>
  </si>
  <si>
    <t>SEARCH</t>
  </si>
  <si>
    <t>CONTROL PUBL PTY LTD</t>
  </si>
  <si>
    <t>DONCASTER</t>
  </si>
  <si>
    <t>14 ARCHERON ST, DONCASTER, VIC 3108, AUSTRALIA</t>
  </si>
  <si>
    <t>0004-9549</t>
  </si>
  <si>
    <t>Search</t>
  </si>
  <si>
    <t>PK673</t>
  </si>
  <si>
    <t>WOS:A1994PK67300017</t>
  </si>
  <si>
    <t>LUTERBACHER, U</t>
  </si>
  <si>
    <t>INTERNATIONAL-COOPERATION - THE PROBLEM OF THE COMMONS AND THE SPECIAL CASE OF THE ANTARCTIC REGION</t>
  </si>
  <si>
    <t>SYNTHESE</t>
  </si>
  <si>
    <t>LUTERBACHER, U (corresponding author), UNIV GENEVA,GRAD INST INT STUDIES,CH-1211 GENEVA 4,SWITZERLAND.</t>
  </si>
  <si>
    <t>KLUWER ACADEMIC PUBL</t>
  </si>
  <si>
    <t>DORDRECHT</t>
  </si>
  <si>
    <t>SPUIBOULEVARD 50, PO BOX 17, 3300 AA DORDRECHT, NETHERLANDS</t>
  </si>
  <si>
    <t>0039-7857</t>
  </si>
  <si>
    <t>Synthese</t>
  </si>
  <si>
    <t>10.1007/BF01063910</t>
  </si>
  <si>
    <t>History &amp; Philosophy Of Science; Philosophy</t>
  </si>
  <si>
    <t>Arts &amp; Humanities Citation Index (A&amp;HCI); Social Science Citation Index (SSCI)</t>
  </si>
  <si>
    <t>History &amp; Philosophy of Science; Philosophy</t>
  </si>
  <si>
    <t>QD585</t>
  </si>
  <si>
    <t>WOS:A1994QD58500005</t>
  </si>
  <si>
    <t>LEAKEY, RJG; WILKS, SA; MURRAY, AWA</t>
  </si>
  <si>
    <t>CAN CYTOCHALASIN-B BE USED AS AN INHIBITOR OF FEEDING IN GRAZING EXPERIMENTS ON CILIATES</t>
  </si>
  <si>
    <t>EUROPEAN JOURNAL OF PROTISTOLOGY</t>
  </si>
  <si>
    <t>CYTOCHALASIN-B; DIMETHYL SULFOXIDE; GRAZING; TETRAHYMENA; URONEMA</t>
  </si>
  <si>
    <t>TETRAHYMENA-PYRIFORMIS-GL; DIGESTIVE-LYSOSOMAL SYSTEM; PARAMECIUM-CAUDATUM; MICRO-ZOOPLANKTON; WATER; ACTIN; DIMETHYLSULFOXIDE; BACTERIOPLANKTON; PARTICLES; BACTERIA</t>
  </si>
  <si>
    <t>The effects of cytochalasin B and dimethyl sulphoxide (DMSO) on ciliate ingestion and growth were investigated in laboratory cultures of the freshwater ciliate Tetrahymena pyriformis and the marine ciliate Uronema marinum, in order to assess whether cytochalasin B could be used to inhibit grazing selectively in natural ciliate communities. The ciliates were exposed to a final concentration of 0-10 mug ml-1 cytochalasin B dissolved in 0.4 % DMSO, and to 0-0.4 % DMSO only, for between 1 and 48 hours, then fed carmine particles as tracers of particle ingestion. DMSO had no effect on particle ingestion. Cytochalasin B reduced particle ingestion in U. marinum and T. pyriformis at respective concentrations of greater-than-or-equal-to 0.1 mug ml-1 and greater-than-or-equal-to 1.0 mug ml-1, achieving a maximum effect after 4-8 hours. The effect of cytochalasin B was greater on U. marinum, with a minimum of only 4 % of the population feeding after 4 hours exposure to 10 mug ml-1, as compared to a minimum of 48 % recorded for T. pyriformis after 8 hours exposure to the same concentration. Cytochalasin B and DMSO at these concentrations had no effect on ciliate growth rates over 48 hours suggesting that the drug has potential as a means of reducing ciliate grazing in field samples.</t>
  </si>
  <si>
    <t>BRUNEL UNIV,DEPT BIOL &amp; BIOCHEM,UXBRIDGE UB8 3PH,MIDDX,ENGLAND</t>
  </si>
  <si>
    <t>Brunel University</t>
  </si>
  <si>
    <t>LEAKEY, RJG (corresponding author), BRITISH ANTARCTIC SURVEY,HIGH CROSS,MADINGLEY RD,CAMBRIDGE CB3 0ET,ENGLAND.</t>
  </si>
  <si>
    <t>Wilks, Sandra/0000-0002-4134-9415</t>
  </si>
  <si>
    <t>VCH PUBLISHERS INC</t>
  </si>
  <si>
    <t>DEERFIELD BEACH</t>
  </si>
  <si>
    <t>303 NW 12TH AVE, DEERFIELD BEACH, FL 33442-1788</t>
  </si>
  <si>
    <t>0932-4739</t>
  </si>
  <si>
    <t>EUR J PROTISTOL</t>
  </si>
  <si>
    <t>Eur. J. Protistol.</t>
  </si>
  <si>
    <t>AUG 29</t>
  </si>
  <si>
    <t>PB999</t>
  </si>
  <si>
    <t>WOS:A1994PB99900006</t>
  </si>
  <si>
    <t>SABLIER, M; MESTDAGH, H; ROLANDO, C</t>
  </si>
  <si>
    <t>MICROWAVE-DISCHARGE IN POLYHALOGENATED METHANES - INVESTIGATION OF THE RESULTING SPECIES USING ION-MOLECULE REACTIONS</t>
  </si>
  <si>
    <t>ATOM-RADICAL KINETICS; IRON CARBONYL CATIONS; GAS-PHASE CHEMISTRY; ALKYL-HALIDES; ORGANOMETALLIC CHEMISTRY; HALOGENATED METHANES; ORGANIC-MOLECULES; ANTARCTIC OZONE; RATE CONSTANTS; METAL-IONS</t>
  </si>
  <si>
    <t>The species resulting from a microwave discharge in polyhalogenated methanes were investigated using their reactivity with Ar+, Cl-, and FeCO+ probe ions. With discharge off, reaction of FeCO+ with most of these substrates led mainly to halomethyl cations along with a (XFeCO) neutral species in which the CO molecule probably remains bound to the metal. With discharge on, completely different products were observed: for fluorinated substrates Pyrex etching yielded silicon and boron fluorides, with COBr2 formation in the case of CF3Br. Molecular chlorine or bromine were formed from chlorine- or bromine-containing halomethanes, along with hydrogen halides in the case of hydrogen-containing substrates. Discharge mixtures from CFCl3 or CHCl3 contained CCl4. No recombination by carbon-carbon bond formation leading to dimers or oligomers was detected.</t>
  </si>
  <si>
    <t>UNIV PARIS 06,ECOLE NORMALE SUPER,DEPT CHIM,PROC ACTIVAT MOLEC LAB,CNRS,URA 1679,F-75231 PARIS 05,FRANCE</t>
  </si>
  <si>
    <t>Centre National de la Recherche Scientifique (CNRS); Sorbonne Universite</t>
  </si>
  <si>
    <t>Rolando, Christian C/E-8278-2011; Rolando, Christian/AAT-1363-2021; Sablier, Michel/B-6958-2009</t>
  </si>
  <si>
    <t>Sablier, Michel/0000-0001-6508-8566</t>
  </si>
  <si>
    <t>AUG 25</t>
  </si>
  <si>
    <t>10.1021/j100085a010</t>
  </si>
  <si>
    <t>PD464</t>
  </si>
  <si>
    <t>WOS:A1994PD46400010</t>
  </si>
  <si>
    <t>BARNES, DKA; CLARKE, A</t>
  </si>
  <si>
    <t>SEASONAL-VARIATION IN THE FEEDING-ACTIVITY OF 4 SPECIES OF ANTARCTIC BRYOZOAN IN RELATION TO ENVIRONMENTAL-FACTORS</t>
  </si>
  <si>
    <t>JOURNAL OF EXPERIMENTAL MARINE BIOLOGY AND ECOLOGY</t>
  </si>
  <si>
    <t>ANTARCTICA; BRYOZOA; CHEILOSTOMATA; FEEDING; SEASONALITY</t>
  </si>
  <si>
    <t>BRACHIOPOD LIOTHYRELLA-UVA; SOUTH ORKNEY ISLANDS; SIGNY ISLAND; DISCOVERY INVESTIGATIONS; ASCOPHORA BRYOZOA; ROSS SEA; CHEILOSTOMATA; BRODERIP; LIFE; SIZE</t>
  </si>
  <si>
    <t>Many areas of the Antarctic continental shelf support rich communities of benthic suspension feeders, of which Bryozoa are frequently an important component. These communities inhabit an environment characterised by a low temperature with only a slight seasonal variation, long periods of winter ice cover, and strong seasonal variations in chlorophyll standing stock, light and water movement. The feeding activity of four species of cheilostome bryozoans, from differing depths, sites and substrata, were monitored in situ at Signy Island, Antarctica. Feeding activity was recorded photographically, monitoring the same colonies over 2 yr. The patterns of feeding activity differed between the four species, in duration, timing and the degree of between colony variation. All four species, however, spent most (and in the case of the massive foliose Arachnopusia inchoata, all) of the study period with a high proportion of their lophophores everted. Two erect flustrid species Alloeflustra tenuis and Nematoflustra flagellata showed similar seasonal patterns but differed systematically in the timing of feeding. The shallow water Inversiula nutrix differed in its high between colony variability and the low mean level of feeding activity. These patterns showed no clear relationship to environmental cues such as ice cover, temperature, chlorophyll concentration or vertical flux. It is clear, however, that these species are adapted to feed at very low cell concentrations, and indicate that the polar winter may be shorter and less harsh for shallow water benthic suspension feeders than previously thought.</t>
  </si>
  <si>
    <t>BARNES, DKA (corresponding author), BRITISH ANTARCTIC SURVEY,HIGH CROSS,MADINGLEY RD,CAMBRIDGE CB3 0ET,ENGLAND.</t>
  </si>
  <si>
    <t>0022-0981</t>
  </si>
  <si>
    <t>J EXP MAR BIOL ECOL</t>
  </si>
  <si>
    <t>J. Exp. Mar. Biol. Ecol.</t>
  </si>
  <si>
    <t>AUG 22</t>
  </si>
  <si>
    <t>10.1016/0022-0981(94)90108-2</t>
  </si>
  <si>
    <t>Ecology; Marine &amp; Freshwater Biology</t>
  </si>
  <si>
    <t>Environmental Sciences &amp; Ecology; Marine &amp; Freshwater Biology</t>
  </si>
  <si>
    <t>PE205</t>
  </si>
  <si>
    <t>WOS:A1994PE20500009</t>
  </si>
  <si>
    <t>PRICE, PB</t>
  </si>
  <si>
    <t>AMANDA (ANTARCTIC MUON AND NEUTRINO DETECTING ARRAY)</t>
  </si>
  <si>
    <t>ABSTRACTS OF PAPERS OF THE AMERICAN CHEMICAL SOCIETY</t>
  </si>
  <si>
    <t>UNIV CALIF BERKELEY,DEPT PHYS,BERKELEY,CA 94720</t>
  </si>
  <si>
    <t>University of California System; University of California Berkeley</t>
  </si>
  <si>
    <t>0065-7727</t>
  </si>
  <si>
    <t>ABSTR PAP AM CHEM S</t>
  </si>
  <si>
    <t>Abstr. Pap. Am. Chem. Soc.</t>
  </si>
  <si>
    <t>AUG 21</t>
  </si>
  <si>
    <t>NUCL</t>
  </si>
  <si>
    <t>PA269</t>
  </si>
  <si>
    <t>WOS:A1994PA26900069</t>
  </si>
  <si>
    <t>ROSENFIELD, JE; NEWMAN, PA; SCHOEBERL, MR</t>
  </si>
  <si>
    <t>COMPUTATIONS OF DIABATIC DESCENT IN THE STRATOSPHERIC POLAR VORTEX</t>
  </si>
  <si>
    <t>ANTARCTIC OZONE EXPERIMENT; ATMOSPHERIC HEATING RATE; MCMURDO-STATION; SOLAR-RADIATION; ARCTIC VORTEX; TRACE GASES; LATE WINTER; ER-2; PARAMETERIZATION; ABSORPTION</t>
  </si>
  <si>
    <t>A radiation model, together with National Meteorological Center temperature observations, was used to compute daily net heating rates in the northern hemisphere (NH) for the Arctic late fall and winter periods of both 1988-1989 and 1991-1992 and in the southern hemisphere (SH) for the Antarctic fall and winters of 1987 and 1992. The heating rates were interpolated to potential temperature (theta) surfaces between 400 K and 2000 K and averaged within the polar vortex, the boundary of which was determined by the maximum gradient in potential vorticity. The averaged heating rates were used in a one-dimensional vortex interior descent model to compute the change in potential temperature with time of air parcels initialized at various theta values, as well as to compute the descent in log pressure coordinates. In the NH vortex, air parcels which were initialized at 18 km on November 1, descended about 6 km by March 21, while air initially at 25 km descended 9 km in the same time period. This represents an average descent rate in the lower stratosphere of 1.3 to 2 km per month. Air initialized at 50 km descended 27 km between November 1 and March 21. In the SH vortex, parcels initialized at 18 km on March 1, descended 3 km, while air at 25 km descended 5-7 km by the end of October. This is equivalent to an average descent in the lower stratosphere of 0.4 to 0.9 km per month during this 8-month period. Air initialized at 52 km descended 26-29 km between March 1 and October 31. In both the NH and the SH, computed descent rates increased markedly with height. The descent for the NH winter of 1992-1993 and the SH winter of 1992 computed with a three-dimensional trajectory model using the same radiation code was within 1 to 2 km of that calculated by the one-dimensional model, thus validating the vortex averaging procedure. The computed descent rates generally agree well with observations of long-lived tracers, thus validating the radiative transfer model.</t>
  </si>
  <si>
    <t>ROSENFIELD, JE (corresponding author), NASA, GODDARD SPACE FLIGHT CTR, UNIV SPACE RES ASSOC, GREENBELT, MD 20771 USA.</t>
  </si>
  <si>
    <t>Newman, Paul A./D-6208-2012</t>
  </si>
  <si>
    <t>Newman, Paul A./0000-0003-1139-2508</t>
  </si>
  <si>
    <t>AUG 20</t>
  </si>
  <si>
    <t>D8</t>
  </si>
  <si>
    <t>10.1029/94JD01156</t>
  </si>
  <si>
    <t>PC944</t>
  </si>
  <si>
    <t>WOS:A1994PC94400030</t>
  </si>
  <si>
    <t>LUO, M; CICERONE, RJ; RUSSELL, JM; HUANG, TYW</t>
  </si>
  <si>
    <t>OBSERVATIONS OF STRATOSPHERIC HYDROGEN-FLUORIDE BY HALOGEN OCCULTATION EXPERIMENT (HALOE)</t>
  </si>
  <si>
    <t>ARCTIC WINTER STRATOSPHERE; TRACER DISTRIBUTIONS; CHLORIDE; MODEL; HCL; HF; SPECTROSCOPY; OSCILLATION</t>
  </si>
  <si>
    <t>The Halogen Occultation Experiment (HALOE) Hydrogen Fluoride (HF) channel on the Upper Atmospheric Research Satellite is providing the first global measurements of stratospheric HF, the dominant fluorine reservoir in the atmosphere. This paper describes the latitudinal and seasonal variations of HALOE-observed HF in terms of vertical profiles, altitude/latitude cross sections, and column abundances. The HF global distribution shows a ''tracerlike'' structure and its column amount increases with latitude, in agreement with previous aircraft measurements of the HF column amount. A comparison between the HALOE HF column above 20 km and the ATMOS 1985 measurements is used to estimate the annual rate of increase of stratospheric HF. Exponential rates of 4.9-6.6% yr-1 and linear growth rates of 6-8.6% yr-1 in 1985 and 4.3-5.5% yr-1 iii 1992-1993 are found. HALOE HF measurements during the 1993 Antarctic spring are briefly described. This species behaves like a conserved tracer and its distribution shows an area of enhanced mixing ratios correlated with the polar vortex that has a clear latitude boundary. Finally, simulated HF distributions by the National Center for Atmospheric Research two-dimensional model are used to compare with HALOE observations of HF. Reasonable agreements in the global structure and the absolute amount of HF are found. The differences between the model and the observed results indicate the need for improving treatment of atmospheric dynamics and fluorine-related chemical parameters in the model simulations.</t>
  </si>
  <si>
    <t>NASA, LANGLEY RES CTR, DIV ATMOSPHER SCI, HAMPTON, VA 23681 USA; NATL CTR ATMOSPHER RES, ADV STUDY PROGRAM, BOULDER, CO 80307 USA</t>
  </si>
  <si>
    <t>National Aeronautics &amp; Space Administration (NASA); NASA Langley Research Center; National Center Atmospheric Research (NCAR) - USA</t>
  </si>
  <si>
    <t>LUO, M (corresponding author), UNIV CALIF IRVINE, DEPT EARTH SYST SCI, IRVINE, CA 92717 USA.</t>
  </si>
  <si>
    <t>10.1029/94JD01246</t>
  </si>
  <si>
    <t>WOS:A1994PC94400031</t>
  </si>
  <si>
    <t>CIAIS, P; JOUZEL, J</t>
  </si>
  <si>
    <t>DEUTERIUM AND OXYGEN-18 IN PRECIPITATION - ISOTOPIC MODEL, INCLUDING MIXED CLOUD PROCESSES</t>
  </si>
  <si>
    <t>GENERAL-CIRCULATION MODEL; EXCESS; CYCLES</t>
  </si>
  <si>
    <t>Modeling the isotopic ratios of precipitation in cold regions meets the problem of ''switching'' from the vapor-liquid transition to the vapor-ice transition at the onset of snow formation. The one-dimensional model (mixed cloud isotopic model (MCIM)) described in this paper focuses on the fractionation of water isotopes in mixed clouds, where both liquid droplets and ice crystals can coexist for a given range of temperatures. This feature is linked to the existence of specific saturation conditions within the cloud, allowing droplets to evaporate while the water vapor condensates onto ice crystals. The isotopic composition of the different airborne phases and the precipitation is calculated throughout the condensation history of an isolated air mass moving over the Antarctic ice sheet. The results of the MCIM are compared to surface snow data both for the isotopic ratios and the deuterium excesses. The sensitivity of the model is compared to previous one-dimensional models. Our main result is that accounting specifically for the microphysics of mixed stratiform clouds (Bergeron-Findesein process) does not invalidate the results of earlier modeling studies.</t>
  </si>
  <si>
    <t>UNIV COLORADO, INSTAAR, STABLE ISOTOPE LAB, BOULDER, CO 80303 USA; LAB GLACIOL &amp; GEOCHIM ENVIRONM, ST MARTIN DHERES, FRANCE</t>
  </si>
  <si>
    <t>University of Colorado System; University of Colorado Boulder</t>
  </si>
  <si>
    <t>DSM, MODELISAT CLIMAT &amp; ENVIRONM, GIF SUR YVETTE, FRANCE.</t>
  </si>
  <si>
    <t>Ciais, Philippe/A-6840-2011</t>
  </si>
  <si>
    <t>Ciais, Philippe/0000-0001-8560-4943</t>
  </si>
  <si>
    <t>2169-8996</t>
  </si>
  <si>
    <t>10.1029/94JD00412</t>
  </si>
  <si>
    <t>WOS:A1994PC94400039</t>
  </si>
  <si>
    <t>CHEN, P; HOLTON, JR; ONEILL, A; SWINBANK, R</t>
  </si>
  <si>
    <t>QUASI-HORIZONTAL TRANSPORT AND MIXING IN THE ANTARCTIC STRATOSPHERE</t>
  </si>
  <si>
    <t>POLAR VORTEX; OZONE HOLE; BREAKING; DYNAMICS; LAYER; MODEL; AIR</t>
  </si>
  <si>
    <t>The quasi-horizontal transport and mixing properties of the Antarctic stratosphere are investigated with a semi-Lagrangian transport model and a ''contour advection'' technique for die winter and spring of 1992 using analyzed winds from the United Kingdom Meteorological Office data assimilation system. Transport calculations show that passive tracers are well mixed inside the polar vortex as well as in the midlatitude ''surf zone.'' At the vortex edge, strong radial gradients in the tracer fields are well preserved, and their evolutions follow that of the potential vorticity until some time after the breakdown of the polar vortex. In the middle stratosphere there is little tracer exchange across the vortex edge in August and September. Some vortex air is eroded into the surf zone in filamentary form in October, and very strong exchange of air occurs between high and middle latitudes in November. In the lower stratosphere the vortex is not so isolated from the midlatitudes as in the middle stratosphere, and there is more mass exchange across the vortex edge. Calculations of the lengthening of material contours using the contour advection technique show that in the middle stratosphere, strong stirring (i.e., stretching and folding of material elements) occurs in the inner vortex, while the strongest stirring occurs in the midlatitude surf zone and the weakest occurs at the vortex edge. In the lower stratosphere, strong stirring occurs in the inner vortex. Stirring is moderate at the vortex edge and in the midlatitudes.</t>
  </si>
  <si>
    <t>UNIV READING, DEPT METEOROL, READING RG6 2AH, BERKS, ENGLAND; METEOROL OFF, BRACKNELL RB12 2SZ, BERKS, ENGLAND</t>
  </si>
  <si>
    <t>University of Reading; Met Office - UK</t>
  </si>
  <si>
    <t>CHEN, P (corresponding author), UNIV WASHINGTON, DEPT ATMOSPHER SCI, SEATTLE, WA 98195 USA.</t>
  </si>
  <si>
    <t>10.1029/94JD00784</t>
  </si>
  <si>
    <t>WOS:A1994PC94400044</t>
  </si>
  <si>
    <t>LOWE, DC; BRENNINKMEIJER, CAM; BRAILSFORD, GW; LASSEY, KR; GOMEZ, AJ; NISBET, EG</t>
  </si>
  <si>
    <t>CONCENTRATION AND C-13 RECORDS OF ATMOSPHERIC METHANE IN NEW-ZEALAND AND ANTARCTICA - EVIDENCE FOR CHANGES IN METHANE SOURCES</t>
  </si>
  <si>
    <t>ISOTOPIC COMPOSITION; SOUTHERN-HEMISPHERE; TROPOSPHERIC METHANE; GLOBAL PERSPECTIVE; CARBON-MONOXIDE; ACCUMULATION; OXIDATION; CHEMISTRY; EMISSIONS; INVENTORY</t>
  </si>
  <si>
    <t>Measurements of C-13 in atmospheric methane made at Baring Head, New Zealand (41-degrees-S), over the 4-year period, 1989-1993, display a persistent but highly variable seasonal cycle. Values for deltaC-13 peak in summer at about -46.9 parts per thousand and drop to around -47.5 parts per thousand in the late winter. Methane concentration shows a similar cycle, with winter peaks and summer minima. Similar features are observed at the New Zealand Antarctic station, Scott Base, at 78-degrees-S. While the phase of the deltaC-13 cycle is consistent with a kinetic isotope effect that preferentially leaves methane enriched in C-13 in the atmosphere after oxidation by OH, the amplitude of the cycle is much larger than expected from published laboratory measurements of the effect. We interpret the origin of this cycle and its interannual variability to be due to episodic southward transport of isotopically heavy methane from large-scale tropical biomass burning, possibly in conjunction with changes in the rate of interhemispheric transport in the troposphere. The Baring Head C-13 data show no significant secular trend from 1989 to mid-1991, followed by a rapid trend toward methane less enriched in C-13. This indicates a major shift in the balance of the sources of atmospheric methane and precludes an increased sink strength. The trend in C-13 since mid-1991 coincided with significant changes to the methane growth rate observed at Baring Head and at Scott Base: an elevated growth rate of about 15 parts per billion by volume (ppbv) during 1991 gave way to less than 3 ppbv yr-1 thereafter. A 2-box model of atmospheric methane (one box per hemispheric reservoir) suggests that (1) the recent decline in C-13 in methane observed at Baring Head and Scott Base cannot have a solely northern hemispheric origin and (2) the most plausible origin is a recent reduction in methane released by biomass burning in the southern hemisphere, combined with a lower release rate of fossil methane in the northern hemisphere.</t>
  </si>
  <si>
    <t>ROYAL HOLLOWAY UNIV LONDON, DEPT GEOL, EGHAM TW20 0EX, SURREY, ENGLAND</t>
  </si>
  <si>
    <t>University of London; Royal Holloway University London</t>
  </si>
  <si>
    <t>LOWE, DC (corresponding author), NATL INST WATER &amp; ATMOSPHER RES LTD, POB 31311, LOWER HUTT, NEW ZEALAND.</t>
  </si>
  <si>
    <t>Brenninkmeijer, Carl/B-6860-2013</t>
  </si>
  <si>
    <t>10.1029/94JD00908</t>
  </si>
  <si>
    <t>WOS:A1994PC94400049</t>
  </si>
  <si>
    <t>KIERNAN, V</t>
  </si>
  <si>
    <t>NAVY CUTS BLOW CHILL WIND OVER ANTARCTIC RESEARCH</t>
  </si>
  <si>
    <t>PD230</t>
  </si>
  <si>
    <t>WOS:A1994PD23000007</t>
  </si>
  <si>
    <t>MCMINN, A; HEIJNIS, H; HODGSON, D</t>
  </si>
  <si>
    <t>MINIMAL EFFECTS OF UVB-RADIATION ON ANTARCTIC DIATOMS OVER THE PAST 20 YEARS</t>
  </si>
  <si>
    <t>NATURE</t>
  </si>
  <si>
    <t>SEA ICE; PHYTOPLANKTON</t>
  </si>
  <si>
    <t>IT HAS been suggested(1-3) that increased springtime WB radiation caused by stratospheric ozone depletion is likely to reduce primary production and induce changes in the species composition of Antarctic marine phytoplankton. Experiments conducted at Arthur Harbour in the Antarctic Peninsula revealed a reduction in primary productivity at both ambient and increased levels of UVB (ref. 4). Laboratory studies have shown that most species in culture are sensitive to high UVB levels, although the level at which either growth or photosynthesis is inhibited is variable(5,6). Stratospheric ozone depletion, with resultant increased springtime UVB irradiance, has been occurring with increasing severity since the late 1970s. Thus the phytoplankton community has already experienced about 20 years' exposure to increasing levels of UVB radiation. Here we present analyses of diatom assemblages from high-resolution stratigraphic sequences from anoxic basins in fjords of the Vestfold Hills, Antarctica. We find that compositional changes in the diatom component of the phytoplankton community over the past 20 years cannot be distinguished from long-term natural variability, although there is some indication of a decline in the production of some sea-ice diatoms. We anticipate that our results are applicable to other Antarctic coastal regions, where thick ice cover and the timing of the phytoplankton bloom protect the phytoplankton from the effects of increased UVB radiation.</t>
  </si>
  <si>
    <t>UNIV TASMANIA,INST ANTARCTIC &amp; SO OCEAN STUDIES,HOBART,TAS 7001,AUSTRALIA; AUSTRALIAN NUCL SCI &amp; TECHNOL ORG,ENVIRONM RADIOCHEM LAB,MENAI,NSW 2234,AUSTRALIA; UNIV TASMANIA,DEPT PLANT SCI,HOBART,TAS 7001,AUSTRALIA</t>
  </si>
  <si>
    <t>University of Tasmania; Australian Nuclear Science &amp; Technology Organisation; University of Tasmania</t>
  </si>
  <si>
    <t>MCMINN, A (corresponding author), UNIV TASMANIA,ANTARTIC CRC,BOX 252C,HOBART,TAS 7001,AUSTRALIA.</t>
  </si>
  <si>
    <t>Heijnis, Hendrik/A-6673-2010; McMinn, Andrew/A-9910-2008</t>
  </si>
  <si>
    <t>MACMILLAN MAGAZINES LTD</t>
  </si>
  <si>
    <t>PORTERS SOUTH, 4 CRINAN ST, LONDON, ENGLAND N1 9XW</t>
  </si>
  <si>
    <t>0028-0836</t>
  </si>
  <si>
    <t>Nature</t>
  </si>
  <si>
    <t>AUG 18</t>
  </si>
  <si>
    <t>10.1038/370547a0</t>
  </si>
  <si>
    <t>PC537</t>
  </si>
  <si>
    <t>WOS:A1994PC53700051</t>
  </si>
  <si>
    <t>PARKINSON, CL</t>
  </si>
  <si>
    <t>SPATIAL PATTERNS IN THE LENGTH OF THE SEA-ICE SEASON IN THE SOUTHERN-OCEAN, 1979-1986</t>
  </si>
  <si>
    <t>CARBON-DIOXIDE; EDGE BANDS; EXCHANGE</t>
  </si>
  <si>
    <t>The length of the sea ice season summarizes in one number the ice coverage conditions for an individual location for an entire year. It becomes a particularly valuable variable when mapped spatially over a large area and examined for regional and interannual differences, as is done here for the Southern Ocean over the years 1979-1986, using the satellite passive microwave data of the Nimbus 7 scanning multichannel microwave radiometer. Three prominent geographic anomalies in ice season lengths occur consistently in each year of the data set, countering the general tendency toward shorter ice seasons from south to north: (1) In the Weddell Sea the tendency is toward shorter ice seasons from southwest to northeast, reflective of the cyclonic ice/atmosphere/ocean circulations in the Weddell Sea region. (2) Directly north of the Ross Ice Shelf anomalously short ice seasons occur, lasting only 245-270 days, in contrast to the perennial ice coverage at comparable latitudes in the southern Bellingshausen and Amundsen Seas and in the western Weddell Sea. The short ice season off the Ross Ice Shelf reflects the consistently early opening of the ice cover each spring, under the influence of upwelling along the continental slope and shelf and atmospheric forcing from winds blowing off the Antarctic continent. (3) In the southern Amundsen Sea, anomalously short ice seasons occur adjacent to the coast, owing to the frequent existence of coastal polynyas off the many small ice shelves bordering the sea. Least squares trends in the ice season lengths over the 1979-1986 period are highly coherent spatially, with overall trends toward shorter ice seasons in the northern Weddell and Bellingshausen seas and toward longer ice seasons in the Ross Sea, around much of East Antarctica, and in a portion of the south central Weddell Sea.</t>
  </si>
  <si>
    <t>NASA, GODDARD SPACE FLIGHT CTR, OCEANS &amp; ICE BRANCH, CODE 971, GREENBELT, MD 20771 USA.</t>
  </si>
  <si>
    <t>Parkinson, Claire L/E-1747-2012; Parkinson, Claire/JAC-7676-2023</t>
  </si>
  <si>
    <t>Parkinson, Claire L/0000-0001-6730-4197; Parkinson, Claire/0000-0001-6730-4197</t>
  </si>
  <si>
    <t>AUG 15</t>
  </si>
  <si>
    <t>C8</t>
  </si>
  <si>
    <t>10.1029/94JC01146</t>
  </si>
  <si>
    <t>PC018</t>
  </si>
  <si>
    <t>WOS:A1994PC01800025</t>
  </si>
  <si>
    <t>TILBROOK, BD; KARL, DM</t>
  </si>
  <si>
    <t>DISSOLVED METHANE DISTRIBUTIONS, SOURCES, AND SINKS IN THE WESTERN BRANSFIELD STRAIT, ANTARCTICA</t>
  </si>
  <si>
    <t>UPPER WATER COLUMN; SOUTHERN-OCEAN; ATLANTIC-OCEAN; WEDDELL SEA; LAYER; HYDROCARBONS; PENINSULA; OXIDATION; PACIFIC; REGION</t>
  </si>
  <si>
    <t>Dissolved methane (CH4) concentrations were measured in the upper water column (0-200 m) of western Bransfield Strait and southwestern Drake Passage on four cruises between December 1986 and March 1987 during the Research on Antarctic Coastal Ecosystem Rates (RACER) experiment. Methane concentration profiles were similar on all four cruises and showed distinct geographic variability. In contrast to most oceanic surface waters, CH4 in Drake Passage was undersaturated relative to atmospheric equilibrium. The degree of the undersaturation varied from 0% to 15% in a seasonally warmed surface layer to 46% at 200 m depth. We suggest that the undersaturations result from the entrainment of CH4-depleted warm deep water into the surface layer and from seasonal ice cover restricting air-sea gas exchange in winter. South of Drake Passage, a shelf break frontal zone marked a distinct transition to coastal waters that were typically supersaturated with CH4. The highest CH4 concentrations were associated with the shelf waters surrounding Bransfield Strait and the South Shetland Islands. In the deeper waters of central Bransfield Strait, CH4 concentrations tended to decrease to near-saturation values. The distribution of CH4 appears to be largely controlled by mixing, coupled with the addition of CH4 to waters flowing over the shallow shelves in the region. The calculated fluxes of CH4 across the air-sea interface varied from -0.77 to + 5.86 mumol m-2 d-1, where negative fluxes indicate a net uptake of CH4 into the surface ocean and positive fluxes indicate a net release of oceanic CH4 to the atmosphere. The average net flux in the Drake Passage was -0.35 mumol m-2 d-1, and the average flux out of coastal waters to the atmosphere was +0.69 mumol m-2 d-1. On the basis of our results the net air-sea CH4 fluxes in the Southern Ocean out to the edge of the seasonal ice zone are small and should not significantly alter current estimates of the oceanic source of CH4 to the atmos here.</t>
  </si>
  <si>
    <t>UNIV HAWAII, SCH OCEAN &amp; EARTH SCI &amp; TECHNOL, HONOLULU, HI 96822 USA</t>
  </si>
  <si>
    <t>University of Hawaii System</t>
  </si>
  <si>
    <t>CSIRO, DIV OCEANOG, HOBART, TAS 7001, AUSTRALIA.</t>
  </si>
  <si>
    <t>Karl, David/AFP-3837-2022; Tilbrook, Bronte/W-4007-2019</t>
  </si>
  <si>
    <t>Tilbrook, Bronte/0000-0001-9385-3827; Karl, David/0000-0002-6660-6721</t>
  </si>
  <si>
    <t>10.1029/94JC01043</t>
  </si>
  <si>
    <t>WOS:A1994PC01800030</t>
  </si>
  <si>
    <t>MANNEY, GL; FROIDEVAUX, L; WATERS, JW; ZUREK, RW; READ, WG; ELSON, LS; KUMER, JB; MERGENTHALER, JL; ROCHE, AE; ONEILL, A; HARWOOD, RS; MACKENZIE, I; SWINBANK, R</t>
  </si>
  <si>
    <t>CHEMICAL DEPLETION OF OZONE IN THE ARCTIC - LOWER STRATOSPHERE DURING WINTER 1992-93</t>
  </si>
  <si>
    <t>ATMOSPHERE RESEARCH SATELLITE; MICROWAVE LIMB SOUNDER; POLAR VORTEX; POTENTIAL VORTICITY; MLS OBSERVATIONS; ANTARCTIC OZONE; EVOLUTION; CHLORINE; ER-2; SOUTHERN</t>
  </si>
  <si>
    <t>Satellite observations of ozone and chlorine monoxide concentrations during winter 1992-1993 show that in February 1993 chlorine in the lower stratosphere was mostly in chemically reactive forms. Decreases in stratospheric ozone concentration during February and early March 1993 are consistent with chemical destruction by this reactive chlorine. Comparison with changes in the distribution of long-lived chemical and dynamical tracers shows that the observed decrease cannot have been caused solely by dynamical processes.</t>
  </si>
  <si>
    <t>LOCKHEED PALO ALTO RES LABS,PALO ALTO,CA 94304; UNIV READING,CTR GLOBAL ATMOSPHER MODELING,DEPT METEOROL,READING RG6 2AU,BERKS,ENGLAND; UNIV EDINBURGH,DEPT METEOROL,EDINBURGH EH9 3JZ,MIDLOTHIAN,SCOTLAND; METEOROL OFF,BRACKNELL RG12 2SZ,BERKS,ENGLAND</t>
  </si>
  <si>
    <t>Lockheed Martin; University of Reading; University of Edinburgh; Met Office - UK</t>
  </si>
  <si>
    <t>MANNEY, GL (corresponding author), CALTECH,JET PROP LAB,PASADENA,CA 91109, USA.</t>
  </si>
  <si>
    <t>Manney, Gloria/JED-7207-2023; mackenzie, ian a/E-9320-2013; read, william/AAL-1895-2021</t>
  </si>
  <si>
    <t>AUG 11</t>
  </si>
  <si>
    <t>10.1038/370429a0</t>
  </si>
  <si>
    <t>PB407</t>
  </si>
  <si>
    <t>WOS:A1994PB40700047</t>
  </si>
  <si>
    <t>DIVENERE, VJ; KENT, DV; DALZIEL, IWD</t>
  </si>
  <si>
    <t>MIDCRETACEOUS PALEOMAGNETIC RESULTS FROM MARIE BYRD LAND, WEST ANTARCTICA - A TEST OF POST-100 MA RELATIVE MOTION BETWEEN EAST AND WEST ANTARCTICA</t>
  </si>
  <si>
    <t>POLAR WANDER PATH; TRANSANTARCTIC MOUNTAINS; NORTH-AMERICA; INDIAN-OCEAN; NEW-ZEALAND; REFERENCE FIELD; DRY VALLEYS; ICE-SHEET; EVOLUTION; PENINSULA</t>
  </si>
  <si>
    <t>As part of the tripartite, United States - United Kingdom - New Zealand, 1990-1991 South Pacific Rim International Tectonics Expedition, oriented samples were collected for paleomagnetic analysis from mid-Cretaceous (circa 100 Ma) intrusive rocks at sampling localities across 350 km of the Ruppert and Hobbs Coast area of Marie Byrd Land, West Antarctica. Paleomagnetic results are presented along with several lines of evidence, including a positive tilt test based on the attitude of circa 117 Ma volcanic rocks that the circa 100 Ma rocks intrude, which argue that these results are a representative estimate of the mid-Cretaceous magnetic field in Marie Byrd Land (MBL). The new circa 100 Ma mean south pole (224.1-degrees-E/757-degrees-S, A95 = 3.8-degrees, N = 19 site means) is concordant with other West Antarctic results of similar age implying that at least Marie Byrd Land, Thurston Island and the Antarctic Peninsula have not experienced any paleomagnetically resolvable relative motion since the mid-Cretaceous. However, the poles from these Pacific-bordering blocks of West Antarctica are significantly offset from a synthetic apparent polar wander path that was produced for the East Antarctic craton, implying relative movement between East Antarctica and Pacific West Antarctica since about 100 Ma. Though the paleomagnetic estimate for east-west Antarctic relative motion may be reconciled with geologic estimates for extension in the Ross Sea at the extremes of the error envelope, the best paleomagnetic estimate of relative motion suggests a larger amount of total extension between East and West Antarctica (MBL) than previously suspected. Both estimates call for several hundreds of kilometers of post-100 Ma displacement between East Antarctica and the Pacific-bordering blocks of West Antarctica.</t>
  </si>
  <si>
    <t>UNIV TEXAS, INST GEOPHYS, AUSTIN, TX 78759 USA; COLUMBIA UNIV, DEPT GEOL SCI, PALISADES, NY 10964 USA</t>
  </si>
  <si>
    <t>University of Texas System; University of Texas Austin; Columbia University</t>
  </si>
  <si>
    <t>DIVENERE, VJ (corresponding author), COLUMBIA UNIV, LAMONT DOHERTY GEOL OBSERV, POB 1000, RT 9W, PALISADES, NY 10964 USA.</t>
  </si>
  <si>
    <t>Dalziel, Ian W. D./G-5926-2010</t>
  </si>
  <si>
    <t>Kent, Dennis/0000-0002-7677-2993</t>
  </si>
  <si>
    <t>AUG 10</t>
  </si>
  <si>
    <t>B8</t>
  </si>
  <si>
    <t>10.1029/94JB00807</t>
  </si>
  <si>
    <t>PB520</t>
  </si>
  <si>
    <t>WOS:A1994PB52000003</t>
  </si>
  <si>
    <t>BALMFORTH, HF; CLILVERD, MA; SMITH, AJ</t>
  </si>
  <si>
    <t>A CASE-STUDY OF STORM COMMENCEMENT AND RECOVERY PLASMASPHERIC ELECTRIC-FIELDS NEAR L=2.5 AT EQUINOX</t>
  </si>
  <si>
    <t>ANNALES GEOPHYSICAE-ATMOSPHERES HYDROSPHERES AND SPACE SCIENCES</t>
  </si>
  <si>
    <t>COUPLING FLUXES; MODEL; THERMOSPHERE; IONOSPHERE</t>
  </si>
  <si>
    <t>Data from the VLF Doppler experiment at Faraday, Antarctica (65 degrees S, 64 degrees W) are used to study the penetration of the high-latitude convection electric field to lower latitudes during severely disturbed conditions. Alterations of the electric field at L-values within the range 2.0-2.7 an studied for two cases at equinox (10-12 September 1986 and 1-3 May 1986). The recovery of the electric field is found to be approximately an exponential function of time. Values for the equatorial meridional E x B drift velocity, inferred from the data, are used as inputs to a model of the plasmasphere and ionosphere. The model and experimental results are used to investigate the post-storm alteration of ionospheric coupling processes. The magnitude of the effect of ionosphere-plasmasphere coupling fluxes on N(m)F2 values and the O+-H+ transition height is dependent on the local time of storm commencement, and on the orientation of the electric field. The coupling fluxes appear to have a maximum influence on ionospheric content during the main phase of geomagnetic activity that produces outward motion of plasmaspheric whistler ducts.</t>
  </si>
  <si>
    <t>BRITISH ANTARCTIC SURVEY,NERC,CAMBRIDGE CB3 0ET,ENGLAND</t>
  </si>
  <si>
    <t>0992-7689</t>
  </si>
  <si>
    <t>ANN GEOPHYS</t>
  </si>
  <si>
    <t>Ann. Geophys.-Atmos. Hydrospheres Space Sci.</t>
  </si>
  <si>
    <t>AUG</t>
  </si>
  <si>
    <t>10.1007/s005850050089</t>
  </si>
  <si>
    <t>Astronomy &amp; Astrophysics; Geosciences, Multidisciplinary; Meteorology &amp; Atmospheric Sciences</t>
  </si>
  <si>
    <t>Astronomy &amp; Astrophysics; Geology; Meteorology &amp; Atmospheric Sciences</t>
  </si>
  <si>
    <t>PC445</t>
  </si>
  <si>
    <t>WOS:A1994PC44500005</t>
  </si>
  <si>
    <t>RODGER, AS; PINNOCK, M; DUDENEY, JR; WATERMAN, J; DELABEAUJARDIERE, O; BAKER, KB</t>
  </si>
  <si>
    <t>SIMULTANEOUS 2-HEMISPHERE OBSERVATIONS OF THE PRESENCE OF POLAR PATCHES IN THE NIGHTSIDE IONOSPHERE</t>
  </si>
  <si>
    <t>SMALL-SCALE IRREGULARITIES; LATITUDE F-REGION; CAP; RADAR; DRIFT; MAGNETOPAUSE; CONVECTION; DYNAMICS; PATTERNS</t>
  </si>
  <si>
    <t>The presence of polar patches as observed simultaneously in the same magnetic meridian of opposite nightside ionospheres by coherent and incoherent scatter radars art described. The patches appear to be related to variations either in the B-z or B-y component of the interplanetary magnetic held which cause transient merging on the dayside magnetopause. The passage and characteristics of polar patches as they traverse the polar cap into the nightside auroral oval an not significantly affected by the occurrence of small substorms. This study illustrates how the observations of polar patches in the nightside high-latitude ionosphere could be of great value in determining their formation process.</t>
  </si>
  <si>
    <t>SRI INT,MENLO PK,CA 94025; JOHNS HOPKINS UNIV,APPL PHYS LAB,LAUREL,MD</t>
  </si>
  <si>
    <t>SRI International; Johns Hopkins University; Johns Hopkins University Applied Physics Laboratory</t>
  </si>
  <si>
    <t>RODGER, AS (corresponding author), BRITISH ANTARCTIC SURVEY,NERC,MADINGLEY RD,CAMBRIDGE CB3 0ET,ENGLAND.</t>
  </si>
  <si>
    <t>10.1007/s005850050091</t>
  </si>
  <si>
    <t>WOS:A1994PC44500007</t>
  </si>
  <si>
    <t>MEYERROCHOW, VB; REID, WA</t>
  </si>
  <si>
    <t>MALE AND FEMALE EYES OF THE ANTARCTIC MIDGE BELGICA-ANTARCTICA (DIPTERA, CHIRONOMIDAE) - A SCANNING ELECTRON-MICROSCOPE STUDY</t>
  </si>
  <si>
    <t>APPLIED ENTOMOLOGY AND ZOOLOGY</t>
  </si>
  <si>
    <t>EYES; PHOTORECEPTORS; SEXUAL DIMORPHISM; ANTARCTICA; BELGICA-ANTARCTICA (DIPTERA)</t>
  </si>
  <si>
    <t>MEYERROCHOW, VB (corresponding author), UNIV W INDIES,EXPTL ZOOL P ELECTRON MICROSCOPY UNIT,MONA CAMPUS,KINGSTON 7,JAMAICA.</t>
  </si>
  <si>
    <t>MEYER-ROCHOW, Victor Benno/AAJ-7258-2020</t>
  </si>
  <si>
    <t>JAPAN SOC APPL ENTOMOL ZOOL</t>
  </si>
  <si>
    <t>TOKYO</t>
  </si>
  <si>
    <t>1-43-11 KOMAGOME TOSHIMA-KU, TOKYO 170, JAPAN</t>
  </si>
  <si>
    <t>0003-6862</t>
  </si>
  <si>
    <t>APPL ENTOMOL ZOOL</t>
  </si>
  <si>
    <t>Appl. Entomol. Zoolog.</t>
  </si>
  <si>
    <t>10.1303/aez.29.439</t>
  </si>
  <si>
    <t>PD709</t>
  </si>
  <si>
    <t>WOS:A1994PD70900019</t>
  </si>
  <si>
    <t>MEURK, CD; FOGGO, MN; THOMSON, BM; BATHURST, ETJ; CROMPTON, MB</t>
  </si>
  <si>
    <t>ION-RICH PRECIPITATION AND VEGETATION PATTERN ON SUB-ANTARCTIC CAMPBELL ISLAND</t>
  </si>
  <si>
    <t>ARCTIC AND ALPINE RESEARCH</t>
  </si>
  <si>
    <t>POTASSIUM; CALCIUM; SODIUM</t>
  </si>
  <si>
    <t>Campbell Island, situated in the middle of the belt of southern ocean gales, experiences a mean windspeed above that at which sea spray forms. Ionic concentration and related parameters were measured in precipitation collected throughout a year along a transect of rain gauges extending inland from the windward. westerly coast and up to the highest point on the island (558 m). Concentrations decreased logarithmically away from the coast and varied between seasons. Seasonal variation was correlated with the frequency of gales. The calculated annual input of ions ranged from 2507 kg ha-1 yr-1 Na at 50 m from the windward coast to 187 kg ha-1 yr-1 Na at 5500 m from the windward coast. The high values are related to the exposure of the collection points and to the latitude, and hence climate, of Campbell Island. Marked spatial variations in ionic input have a controlling influence on floristic structure and productivity patterns of subantarctic vegetation. This is consistent with the dominance of the maritime factor in explaining the primary axes of vegetation ordination.</t>
  </si>
  <si>
    <t>CENT INST TECHNOL,WELLINGTON,NEW ZEALAND; INST ENVIRONM HLTH &amp; FORENS SCI,LOWER HUTT,NEW ZEALAND</t>
  </si>
  <si>
    <t>Wellington Institute of Technology</t>
  </si>
  <si>
    <t>MEURK, CD (corresponding author), LANDCARE RES MANAAKI WHENUA,POB 69,LINCOLN,NEW ZEALAND.</t>
  </si>
  <si>
    <t>INST ARCTIC ALPINE RES</t>
  </si>
  <si>
    <t>UNIV COLORADO, BOULDER, CO 80309</t>
  </si>
  <si>
    <t>0004-0851</t>
  </si>
  <si>
    <t>ARCTIC ALPINE RES</t>
  </si>
  <si>
    <t>Arct. Alp. Res.</t>
  </si>
  <si>
    <t>10.2307/1551940</t>
  </si>
  <si>
    <t>Environmental Sciences; Geography</t>
  </si>
  <si>
    <t>Environmental Sciences &amp; Ecology; Geography</t>
  </si>
  <si>
    <t>PC017</t>
  </si>
  <si>
    <t>WOS:A1994PC01700008</t>
  </si>
  <si>
    <t>FOWBERT, JA; SMITH, RIL</t>
  </si>
  <si>
    <t>RAPID POPULATION INCREASES IN NATIVE VASCULAR PLANTS IN THE ARGENTINE ISLANDS, ANTARCTIC PENINSULA</t>
  </si>
  <si>
    <t>DESCHAMPSIA-ANTARCTICA; COLOBANTHUS-QUITENSIS; LOCALITIES; AREA</t>
  </si>
  <si>
    <t>The number of individual plants and colonies of the two native Antarctic vascular plants, Colobanthus quitensis and Deschampsia antarctica, have been monitored between 1964 and 1990 on three islands in the Argentine Islands archipelago, western Antarctic Peninsula. The Deschampsia population increased by nearly 25-fold and Colobanthus by over 5-fold. Furthermore there was a considerable increase in the number of Deschampsia colonies, although no additional colonies of Colobanthus were recorded. An analysis of Colobanthus plant size in 1974 and 1990 indicated that recruitment was probably irregular although the population structure remained essentially the same. The reasons for this and the increases in population size of both species are discussed. The relatively rapid increase in the abundance and distribution of these species is considered to be a response to the increasing summer air temperatures being experienced in the region of the maritime Antarctic. In particular, there is probably improved success in reproductive behavior resulting from warmer and/or longer growing seasons.</t>
  </si>
  <si>
    <t>NERC, BRITISH ANTARCTIC SURVEY, MADINGLEY RD, CAMBRIDGE CB3 0ET, ENGLAND.</t>
  </si>
  <si>
    <t>UNIV COLORADO, BOULDER, CO 80309 USA</t>
  </si>
  <si>
    <t>10.2307/1551941</t>
  </si>
  <si>
    <t>WOS:A1994PC01700009</t>
  </si>
  <si>
    <t>SHINONAGA, T; EBIHARA, M; NAKAHARA, H; TOMURA, K; HEUMANN, KG</t>
  </si>
  <si>
    <t>CL, BR AND I IN IGNEOUS STANDARD ROCKS</t>
  </si>
  <si>
    <t>CHEMICAL GEOLOGY</t>
  </si>
  <si>
    <t>NEUTRON-ACTIVATION ANALYSIS; IODINE-OVERABUNDANCES; ANTARCTIC METEORITES; REFERENCE SAMPLES; MELT; CONSTRAINTS; ELEMENTS; HALOGENS; CHLORINE; RHYOLITE</t>
  </si>
  <si>
    <t>Radiochemical neutron activation analysis (RNAA) and isotope dilution mass spectrometry (IDMS) are applied to the determination of Cl, Br and I in igneous standard rocks. Seventeen different standard samples of igneous rocks distributed by the Geological Survey of Japan (GSJ) and by the Association National de la Recherche Technique (ANRT) in France were investigated. The Cl contents range from 10 to 1000 ppm, Br from 0.05 to 2.5 ppm, and I from 5 to 100 ppb. In this study, four standard samples for Cl, eight for Br, and six for I were newly determined. The analytical results between RNAA and IDMS are in good agreement within one standard deviation. The halogen contents are found to be well correlated for Cl and Br, but less clearly for I. Halogens generally are enriched in rhyolites in the volcanic rock series while they are depleted in plutonic rock series, especially in granite.</t>
  </si>
  <si>
    <t>RIKKYO UNIV,INST ATOM ENERGY,YOKOSUKA,KANAGAWA 240,JAPAN; UNIV REGENSBURG,INST ANORGAN CHEM,D-93040 REGENSBURG,GERMANY</t>
  </si>
  <si>
    <t>Rikkyo University; University of Regensburg</t>
  </si>
  <si>
    <t>0009-2541</t>
  </si>
  <si>
    <t>CHEM GEOL</t>
  </si>
  <si>
    <t>Chem. Geol.</t>
  </si>
  <si>
    <t>AUG 1</t>
  </si>
  <si>
    <t>10.1016/0009-2541(94)90187-2</t>
  </si>
  <si>
    <t>NZ616</t>
  </si>
  <si>
    <t>WOS:A1994NZ61600002</t>
  </si>
  <si>
    <t>GOURETSKI, VV; DANILOV, AI</t>
  </si>
  <si>
    <t>CHARACTERISTICS OF WARM RINGS IN THE AFRICAN SECTOR OF THE ANTARCTIC CIRCUMPOLAR CURRENT</t>
  </si>
  <si>
    <t>AVAILABLE POTENTIAL-ENERGY; SOUTHERN-OCEAN; DRAKE PASSAGE; SURFACE CIRCULATION; WEDDELL GYRE; HEAT-FLUX; EDDY; BUOYS</t>
  </si>
  <si>
    <t>Both models and observations of the Southern Ocean circulation suggest an important role for mesoscale eddies in the meridional transport of heat and salt and in the vertical transport of momentum. However, in contrast with western boundary currents, there are few observations of individual mesoscale features originating at the Antarctic Circumpolar Current (ACC). We used hydrographic data from a quasi-synoptic survey, Geosat altimetry data and historical hydrographic data to estimate some characteristics of warm rings in the sector 20-40 degrees E. A sequence of maps of sea surface height anomalies derived from the Geosat data shows anticyclonic rings with a typical diameter of 150-200 km. The rings are shed from the meanders of the ACC at the Antarctic Polar Front (APF), which evolve over the deep abyssal plain immediately behind the mid-ocean ridge. Their subsequent southward movement is confined to a rather narrow (300-400 km) corridor between 26 and 32 degrees E. The rings drift southward with an average speed of about 3 cm s(-1). After reaching 55-57 degrees S they tend to stagnate and decay. According to altimetry data, the lifetime of the rings is about one year. Formation of five warm rings was detected during the two-year period November 1986 to October 1988. Since the rings do not recoalesce again with the ACC, their translation results in net southward heat and salt transport. We also describe the hydrographic structure and southward translation of an individual ring found in February 1988 near 28 degrees E, 56 degrees S. Estimates of heat and salt anomalies for this ring are 6 x 10(19) J and 13 x 10(11) kg relative to the Warm and 13 x 10(19) J and 26 x 10(11) kg relative to the Cold regime of the Weddell Gyre, i.e. an order of magnitude larger than corresponding estimates for the previously described Drake Passage cold rings. Mesoscale variability patterns suggest a similar hydrographic regime in a few other sectors of the Southern Ocean. However, available hydrographic data do not allow definite assessment about the overall importance of warm rings for the meridional transports of heat and salt south of the APF.</t>
  </si>
  <si>
    <t>ALFRED WEGENER INST POLAR &amp; MARINE RES,W-2850 BREMERHAVEN,GERMANY; ARCTIC &amp; ANTARCTIC RES INST,ST PETERSBURG 199226,RUSSIA</t>
  </si>
  <si>
    <t>Helmholtz Association; Alfred Wegener Institute, Helmholtz Centre for Polar &amp; Marine Research; Arctic &amp; Antarctic Research Institute</t>
  </si>
  <si>
    <t>10.1016/0967-0637(94)90037-X</t>
  </si>
  <si>
    <t>PH179</t>
  </si>
  <si>
    <t>WOS:A1994PH17900001</t>
  </si>
  <si>
    <t>SANDIFORD, M; COBLENTZ, D</t>
  </si>
  <si>
    <t>PLATE-SCALE POTENTIAL-ENERGY DISTRIBUTIONS AND THE FRAGMENTATION OF AGING PLATES</t>
  </si>
  <si>
    <t>GEOID ANOMALIES; OCEANIC LITHOSPHERE; FRACTURE-ZONES; THICKNESS; STRESS; RIDGES; STATE</t>
  </si>
  <si>
    <t>Geoid anomalies associated with mid-ocean ridge systems and a number of continental margins imply that, on the scale of individual plates, the old ocean lithosphere represents a gravitational potential energy sink. Since lateral variations in potential energy contribute to deviatoric stresses in the lithosphere, the changing potential-energy distributions in individual plates associated with the growth and ageing of the oceanic lithosphere may be expected to result in changes in the intraplate stress field. Analytical models for simple plate geometries using lithospheric density models consistent with small positive (+6 m) geoid anomalies across continental margins show that the growth of oceanic lithosphere over a period of 200 Ma may contribute to a decline in the mean plate potential energy UBAR(p) of about -1 x 10(12) N m-1 and thus contribute a mean extensional stress difference (sigma(zz)BAR - sigma(xx)BAR) in continential lithosphere of up to about 8 MPa (averaged over a 125 km thick lithosphere). These estimates are sensitive to the assumed mean continental potential energy UBAR(c), about which there is some uncertainty. For higher UBAR(c), approaching that of the mid-ocean ridges (U(MOR)), the net decline in UBAR(p) may be as much as -1.7 x 10(12) N m-1, whereas for significantly lower UBAR(c), approaching that of old ocean lithosphere, plate growth may increase UBAR(p) transiently by up to 2.7 x 10(12) N m-1, leading to compression in the continents. In the African and Antarctic plates the ageing of the ocean lithosphere since the late Jurassic is estimated to have contributed to a decline in UBAR(p) of about -0.6 x 10(12) and -0.95 x 10(12) N m-1 respectively, contributing a mean stress difference of about 5 MPa and 7.5 MPa in the respective continents. Whereas the predicted stress changes associated with ageing of the oceanic lithosphere are significantly smaller than most laboratory-based estimates of the extensional strength of the lithosphere, they may provide an important contribution to the stress fields that eventually lead to the fragmentation of ageing plates.</t>
  </si>
  <si>
    <t>UNIV ARIZONA,DEPT GEOSCI,TUCSON,AZ 85721</t>
  </si>
  <si>
    <t>University of Arizona</t>
  </si>
  <si>
    <t>SANDIFORD, M (corresponding author), UNIV ADELAIDE,DEPT GEOL,GPO BOX 498,ADELAIDE,SA 5005,AUSTRALIA.</t>
  </si>
  <si>
    <t>Sandiford, Mike/N-4453-2019</t>
  </si>
  <si>
    <t>Sandiford, Mike/0000-0002-9757-745X</t>
  </si>
  <si>
    <t>10.1016/0012-821X(94)90247-X</t>
  </si>
  <si>
    <t>PF391</t>
  </si>
  <si>
    <t>WOS:A1994PF39100010</t>
  </si>
  <si>
    <t>BOUTRON, CF; CANDELONE, JP; HONG, SM</t>
  </si>
  <si>
    <t>PAST AND RECENT CHANGES IN THE LARGE-SCALE TROPOSPHERIC CYCLES OF LEAD AND OTHER HEAVY-METALS AS DOCUMENTED IN ANTARCTIC AND GREENLAND SNOW AND ICE - A REVIEW</t>
  </si>
  <si>
    <t>Symposium on Topics in Global Geochemistry, in Honor of Clair C Patterson</t>
  </si>
  <si>
    <t>DEC 03-04, 1993</t>
  </si>
  <si>
    <t>PASADENA, CA</t>
  </si>
  <si>
    <t>ATOMIC FLUORESCENCE SPECTROMETRY; ATMOSPHERIC TRACE-METALS; ANTHROPOGENIC LEAD; ANCIENT ICE; LATE 1960S; CADMIUM; ZINC; MERCURY</t>
  </si>
  <si>
    <t>The investigation of the occurrence of lead and other heavy metals in Antarctic and Greenland ancient ice and recent snow is of great interest in reconstructing the past natural tropospheric cycles of these metals and determining to what extent these cycles have now been altered by man. Because concentrations to be measured are exceedingly low, down to the sub pg/g level, reliable data can however be obtained only if full control of contamination is achieved from field sampling to laboratory analysis. The available data show that the past natural concentrations of Pb, Cd, Zn, Cu, and Hg in Antarctic ancient ice are highly dependent upon climatic conditions, the highest values occurring during the coldest periods of the ice ages, especially during the Last Glacial Maximum about 18,000 years ago. Human activity has led to an increase in lead concentrations during recent centuries both in Antarctica (tenfold increase) and in Greenland (two hundredfold increase). This last increase was followed by a 7.5-fold decrease during the past two decades, mainly as a consequence of the rapid fall in the use of lead alkyl additives in the USA as confirmed by recent isotopic data.</t>
  </si>
  <si>
    <t>UNIV GRENOBLE 1,UFR MECAN,F-38041 GRENOBLE,FRANCE</t>
  </si>
  <si>
    <t>Communaute Universite Grenoble Alpes; Universite Grenoble Alpes (UGA)</t>
  </si>
  <si>
    <t>BOUTRON, CF (corresponding author), CNRS,LAB GLACIOL &amp; GEOPHYS ENVIRONNEMENT,54 RUE MOLIERE,DOMAINE UNIV,BP 96,F-38402 ST MARTIN DHERES,FRANCE.</t>
  </si>
  <si>
    <t>10.1016/0016-7037(94)90049-3</t>
  </si>
  <si>
    <t>PB991</t>
  </si>
  <si>
    <t>WOS:A1994PB99100010</t>
  </si>
  <si>
    <t>ROSMAN, KJR; CHISHOLM, W; BOUTRON, CF; CANDELONE, JP; HONG, S</t>
  </si>
  <si>
    <t>ISOTOPIC EVIDENCE TO ACCOUNT FOR CHANGES IN THE CONCENTRATION OF LEAD IN GREENLAND SNOW BETWEEN 1960 AND 1988</t>
  </si>
  <si>
    <t>ANTARCTIC ICE; ANTHROPOGENIC LEAD; ATMOSPHERIC LEAD; POLLUTION; SEDIMENTS; AEROSOLS; TRACER; RATIOS; POND</t>
  </si>
  <si>
    <t>Preserved layers of snow deposited between 1960 and 1988, taken from 10.7 m and 70 m snow cores drilled at Summit in central Greenland in 1989, were analyzed for lead isotopes (Pb-206/Pb-207, Pb-208/Pb-207 and Pb-206/Pb-204.). The lead has an isotopic composition consistent with a mixture of USA and Eurasian origins. Although the Pb-206/Pb-207 ratio fluctuates, presumably due to seasonal changes in the weather patterns, there is a clear trend in values from about 1.16 in the early 1960s to 1.18 by 1976, then back to the initial value by the mid 1980s. The initial trend upwards reflects the progressive introduction of relatively radiogenic Mississippi Valley-type lead into USA gasoline during the 1960s, while the return to lower values indicates a decreased contribution from this source due to the switch to unleaded gasoline for motor vehicles. Eurasian lead, assumed to be the second component of the mixture, appears to have a relatively constant Pb-206/Pb-207 ratio over this period.</t>
  </si>
  <si>
    <t>CNRS,LAB GLACIOL &amp; GEOPHYS ENVIRONNEMENT,F-38402 ST MARTIN DHERES,FRANCE; UNIV GRENOBLE 1,UFR MECAN,F-38401 GRENOBLE,FRANCE</t>
  </si>
  <si>
    <t>Centre National de la Recherche Scientifique (CNRS); Communaute Universite Grenoble Alpes; Universite Grenoble Alpes (UGA)</t>
  </si>
  <si>
    <t>ROSMAN, KJR (corresponding author), CURTIN UNIV TECHNOL,DEPT APPL PHYS,BENTLEY,WA 6102,AUSTRALIA.</t>
  </si>
  <si>
    <t>10.1016/0016-7037(94)90054-X</t>
  </si>
  <si>
    <t>WOS:A1994PB99100015</t>
  </si>
  <si>
    <t>SHUKOLYUKOV, Y; KRYLOV, DP; MESHIK, AP</t>
  </si>
  <si>
    <t>ZIRCON AGE MEASUREMENTS OF HIGH METAMORPHIZED ROCKS OF NAPIER COMPLEX AT THE EASTERN ANTARCTIC BY XES-XEN SPECTRA</t>
  </si>
  <si>
    <t>GEOKHIMIYA</t>
  </si>
  <si>
    <t>ENDERBY-LAND; GRANULITES</t>
  </si>
  <si>
    <t>The Xe(s)-Xe(n) age spectra and spontaneous fission xenon extraction kinetics are studied on the material of 4 zircon samples of Napier complex at the Eastern Antarctic. According to the theoretical concept of Xe(s)-Xe(n) age determination method the ideal age spectrum at the thermal annealing should have a shape of the ascending steps changing to the horizontal plateau corresponding to the true sample age. Three of analysed zircons in the temperature range of 70-1400-degrees-C show the mentioned plateau corresponding to 70-30% of the total radiogenic xenon. Low temperature gas fractions (less-than-or-equal-to 8% of total xenon) indicate the diminshed age values as a result of spontaneous fission xenon losses from the metamict zircon phases during the geological history. At 1420-1800-degrees-C the extracted xenon involves 20-60% of its total content and indicates lower than plateau age values. It is assumed that these ages could be related to new formed mineral phases in metamorphism or to relaxed metamict zircons in the thermic experiment. The correlation of age-spectra shape and extrema at xenon extraction curves is observed. It could be explained by the gas release from different phases of zircon grains or from zircon grains of different geochemical history. The interpretation presents some difficulties because of large number of grains in examined samples (80-150 mg). The further development of the method should be directed on the increase of mass-spectrometry sensitivity in 10-50 times. This would allow the dating on single zircon grains.</t>
  </si>
  <si>
    <t>SHUKOLYUKOV, Y (corresponding author), VI VERNADSKII GEOCHEM &amp; ANALYT CHEM INST,MOSCOW,RUSSIA.</t>
  </si>
  <si>
    <t>Krylov, Dmitry/ABA-1193-2020</t>
  </si>
  <si>
    <t>Krylov, Dmitry/0000-0001-6654-8659</t>
  </si>
  <si>
    <t>ROSSIISKAYA AKADEMIYA NAUK</t>
  </si>
  <si>
    <t>SAVELEVSKII PER., 13 OCTOZHENKA, 119034 MOSCOW, RUSSIA</t>
  </si>
  <si>
    <t>0016-7525</t>
  </si>
  <si>
    <t>GEOKHIMIYA+</t>
  </si>
  <si>
    <t>Geokhimiya</t>
  </si>
  <si>
    <t>AUG-SEP</t>
  </si>
  <si>
    <t>8-9</t>
  </si>
  <si>
    <t>PN128</t>
  </si>
  <si>
    <t>WOS:A1994PN12800006</t>
  </si>
  <si>
    <t>ELLIOT, DH; ASKIN, RA; KYTE, FT; ZINSMEISTER, WJ</t>
  </si>
  <si>
    <t>IRIDIUM AND DINOCYSTS AT THE CRETACEOUS-TERTIARY BOUNDARY ON SEYMOUR-ISLAND, ANTARCTICA - IMPLICATIONS FOR THE K-T EVENT</t>
  </si>
  <si>
    <t>EXTINCTION; DINOFLAGELLATE; SURVIVORSHIP; SECTIONS; TUNISIA</t>
  </si>
  <si>
    <t>A single iridium anomaly (40 times background concentration), correlated with the Cretaceous-Tertiary (K-T) boundary, is present within an interval of unconsolidated glauconitic silty sands in a marine clastic sequence on Seymour Island, Antarctic Peninsula. Dinocysts provide the basis for biostratigraphic identification of a 20-30 cm K-T transitional interval; calcareous microfossils have not been preserved in the glauconitic beds. Dinocysts also record an earliest Danian transgressive event 10 cm above the transition interval. The Ir spike is near the base of the dinocyst transition interval and 30 cm below the flooding horizon. The Seymour Island site, located at a high latitude (63-degrees-S) at the end of the Cretaceous, provides no compelling evidence for mass extinction at the K-T boundary.</t>
  </si>
  <si>
    <t>OHIO STATE UNIV,DEPT GEOL SCI,COLUMBUS,OH 43210; UNIV CALIF RIVERSIDE,DEPT EARTH SCI,RIVERSIDE,CA 92521; PURDUE UNIV,DEPT EARTH &amp; ATMOSPHER SCI,W LAFAYETTE,IN 47907; UNIV CALIF LOS ANGELES,INST GEOPHYS &amp; PLANETARY PHYS,LOS ANGELES,CA 90024</t>
  </si>
  <si>
    <t>University System of Ohio; Ohio State University; University of California System; University of California Riverside; Purdue University System; Purdue University; University of California System; University of California Los Angeles</t>
  </si>
  <si>
    <t>ELLIOT, DH (corresponding author), OHIO STATE UNIV,BYRD POLAR RES CTR,COLUMBUS,OH 43210, USA.</t>
  </si>
  <si>
    <t>10.1130/0091-7613(1994)022&lt;0675:IADATC&gt;2.3.CO;2</t>
  </si>
  <si>
    <t>PA136</t>
  </si>
  <si>
    <t>WOS:A1994PA13600001</t>
  </si>
  <si>
    <t>MURPHY, EJ; RODHOUSE, PG; NOLAN, CP</t>
  </si>
  <si>
    <t>MODELING THE SELECTIVE EFFECTS OF FISHING ON REPRODUCTIVE POTENTIAL AND POPULATION-STRUCTURE OF SQUID</t>
  </si>
  <si>
    <t>ICES JOURNAL OF MARINE SCIENCE</t>
  </si>
  <si>
    <t>MODEL; SQUID; POPULATION DYNAMICS; REPRODUCTIVE POTENTIAL; SELECTION</t>
  </si>
  <si>
    <t>ILLEX-ARGENTINUS; AGE; CEPHALOPODS; EVOLUTION; ATLANTIC; GROWTH; YIELDS; SWARMS; KRILL</t>
  </si>
  <si>
    <t>Artificial selection processes associated with harvesting may operate over relatively short time scales in short-lived semelparous species. The ommastrephid squid Illex argentinus on the Patagonian Shelf is the target of a major fishery. Recent work has provided new information on the biological characteristics of squid in this fishery. That information has been utilized in the development of a model of the cohort dynamics and some of the within-season selective effects considered. The model results are consistent with earlier data from the shelf fisheries, supporting suggestions that the males mature and migrate earlier towards the spawning grounds than the females. Earlier maturation results in a smaller mean size in the spawning stock, while later maturation results in greater exposure to the fishery and a reduced number of individuals surviving to spawn. Under the current fishing regime greater egg production and a larger spermatophoric complex mass for the whole cohort is achieved by relatively late maturation. In general, however, the earlier maturation occurs, the earlier is the peak in total egg production. The within-season pattern of effort expenditure in the fishery can affect not only yield from the fishery but also the reproductive potential of the spawning stock. The management policy adopted for this fishery is likely to be conservative in terms of maintenance of a spawning stock; however, the potential for selective effects is large and this may affect both yield and reproductive potential. The results are discussed in relation to short- and long-term effects in the fishery and the implications for future research requirements.</t>
  </si>
  <si>
    <t>FIG FISHERIES DEPT, PORT STANLEY, ENGLAND</t>
  </si>
  <si>
    <t>BRITISH ANTARCTIC SURVEY, NAT ENVIRONM RES COUNCIL, HIGH CROSS, MADINGLEY RD, CAMBRIDGE CB3 0ET, ENGLAND.</t>
  </si>
  <si>
    <t>murphy, eugene/GZL-1620-2022</t>
  </si>
  <si>
    <t>OXFORD UNIV PRESS</t>
  </si>
  <si>
    <t>GREAT CLARENDON ST, OXFORD OX2 6DP, ENGLAND</t>
  </si>
  <si>
    <t>1054-3139</t>
  </si>
  <si>
    <t>1095-9289</t>
  </si>
  <si>
    <t>ICES J MAR SCI</t>
  </si>
  <si>
    <t>ICES J. Mar. Sci.</t>
  </si>
  <si>
    <t>10.1006/jmsc.1994.1031</t>
  </si>
  <si>
    <t>Fisheries; Marine &amp; Freshwater Biology; Oceanography</t>
  </si>
  <si>
    <t>PF602</t>
  </si>
  <si>
    <t>WOS:A1994PF60200007</t>
  </si>
  <si>
    <t>COLLINS, MA; DEGRAVE, S; LORDAN, C; BURNELL, GM; RODHOUSE, PG</t>
  </si>
  <si>
    <t>DIET OF THE SQUID LOLIGO-FORBESI STEENSTRUP (CEPHALOPODA, LOLIGINIDAE) IN IRISH WATERS</t>
  </si>
  <si>
    <t>DIET; SQUID; LOLIGO-FORBESI</t>
  </si>
  <si>
    <t>Stomach contents of Loligo forbesi obtained from commercial landings and research cruises in Irish waters and the Irish Sea were examined. A total of 62.3% of stomachs were empty. Fish remains occurred in 73.7% of all full or partially full stomachs, with crustaceans and cephalopods occurring in 26.4% and 7.5%, respectively. L. forbesi was found to consume a wide range of fish and crustacean prey. Sagittal otoliths were used to identify fish species, and vertebrae to identify families. The most frequent species by per cent occurrence were sprat (Sprattus sprattus), poor cod (Trisopterus minutus), Norway pout (T. esmarkii), and transparent goby (Aphia minuta). Crustaceans were the main prey item in squid of less than 100 mm mantle length, together with small clupeids and gobies. The predominant prey of medium-sized squid (100-220 mm) was found to be gadoid and clupeid fish, while gadoids and other cephalopods were the main prey of larger squid (&gt; 220 mm). Seasonal differences in the diet were apparent but were shown to be influenced by seasonal changes in squid size.</t>
  </si>
  <si>
    <t>COLLINS, MA (corresponding author), NATL UNIV IRELAND UNIV COLL CORK,DEPT ZOOL,CORK,IRELAND.</t>
  </si>
  <si>
    <t>, Martin/ABE-6728-2020; Collins, Martin A/J-8560-2017; Lordan, Colm/AAU-4539-2020</t>
  </si>
  <si>
    <t>, Martin/0000-0001-7132-8650; Lordan, Colm/0000-0001-8929-3513; De Grave, Sammy/0000-0002-2437-2445</t>
  </si>
  <si>
    <t>ACADEMIC PRESS LTD</t>
  </si>
  <si>
    <t>24-28 OVAL RD, LONDON, ENGLAND NW1 7DX</t>
  </si>
  <si>
    <t>10.1006/jmsc.1994.1034</t>
  </si>
  <si>
    <t>WOS:A1994PF60200010</t>
  </si>
  <si>
    <t>BEVAN, RM; WOAKES, AJ; BUTLER, PJ; BOYD, IL</t>
  </si>
  <si>
    <t>THE USE OF HEART-RATE TO ESTIMATE OXYGEN-CONSUMPTION OF FREE-RANGING BLACK-BROWED ALBATROSSES DIOMEDEA MELANOPHRYS</t>
  </si>
  <si>
    <t>HEART RATE; OXYGEN CONSUMPTION; ALBATROSS; DIOMEDEA MELANOPHRYS; METABOLIC RATE; ENERGY EXPENDITURE; DOUBLY LABELED WATER; WALKING</t>
  </si>
  <si>
    <t>DOUBLY LABELED WATER; DAILY ENERGY-EXPENDITURE; AYTHYA-FULIGULA; CARDIOVASCULAR-RESPONSES; GAS-EXCHANGE; TUFTED DUCKS; VALIDATION; BIRDS; CALORIMETRY; BEHAVIOR</t>
  </si>
  <si>
    <t>Heart rates (fH) and rates of oxygen consumption (Vo(2)) were measured in eight black-browed albatrosses (Diomedea melanophrys) when walking on a treadmill, with the aim of using fH to predict Vo(2), in free-ranging albatrosses. The resulting relationship between the variables was: Vo(2) (ml min(-1)) = [0.0157 fH (beats min(-1)](1.60), r(2)= 0.80, P&lt;0.001. In addition to the calibration procedure, six of the albatrosses were injected with doubly labelled water (DLW), and fH and Vo(2) were monitored continuously over a 3 day period while the birds were held in a respirometer. During the 3 day period, the birds were walked for up to 3-4 h day(-1) in bouts lasting approximately 0.5 h. The heart rate data were used to estimate the metabolic rates of these birds using the above regression. Estimates of metabolic rate derived from fH, DLW and respirometry did not differ (ANOVA; P=0.94), primarily because of the variance between individual birds. There was also no significant difference between the different estimates obtained from the different equations used to calculate energy expenditure from the DLW technique (ANOVA; P=0.95). Mean estimates of Vo(2) from fH under active and inactive conditions differed from measured values of Vo(2) by -5.9 % and -1.7 % respectively. In addition, the estimates of Tie, from fH at different walking speeds did not differ significantly from the measured values. It appears that, in the black-browed albatross, fH is as good a predictor of the mean metabolic rate of free-ranging birds as DLW or time-energy budgets combined with either respirometry or DLW. However, the method should be applied to as many individuals and as many instances of a particular behaviour as possible. The heart rate technique offers potential for much more detailed analyses of the daily energy budgets of these birds, and over much longer periods, than has previously been possible.</t>
  </si>
  <si>
    <t>BEVAN, RM (corresponding author), UNIV BIRMINGHAM,SCH BIOL SCI,BIRMINGHAM B15 2TT,W MIDLANDS,ENGLAND.</t>
  </si>
  <si>
    <t>Woakes, Anthony/JYD-0387-2024</t>
  </si>
  <si>
    <t>BIDDER BUILDING CAMBRIDGE COMMERCIAL PARK COWLEY RD, CAMBRIDGE, CAMBS, ENGLAND CB4 4DL</t>
  </si>
  <si>
    <t>PD182</t>
  </si>
  <si>
    <t>WOS:A1994PD18200007</t>
  </si>
  <si>
    <t>FARRUGIA, CJ; FREEMAN, MP</t>
  </si>
  <si>
    <t>THE EARTHS MAGNETOSPHERE UNDER CONTINUED FORCING - SUBSTORM ACTIVITY DURING THE PASSAGE OF AN INTERPLANETARY CLOUD - REPLY</t>
  </si>
  <si>
    <t>GEOMAGNETIC-ACTIVITY</t>
  </si>
  <si>
    <t>BRITISH ANTARCTIC SURVEY, CAMBRIDGE CB3 0ET, ENGLAND; NASA, GODDARD SPACE FLIGHT CTR, GREENBELT, MD 20771 USA</t>
  </si>
  <si>
    <t>UK Research &amp; Innovation (UKRI); Natural Environment Research Council (NERC); NERC British Antarctic Survey; National Aeronautics &amp; Space Administration (NASA); NASA Goddard Space Flight Center</t>
  </si>
  <si>
    <t>UNIV MALTA, DEPT SCI &amp; TECHNOL EDUC, MSIDA, MALTA.</t>
  </si>
  <si>
    <t>Freeman, Mervyn/E-5687-2019</t>
  </si>
  <si>
    <t>Freeman, Mervyn/0000-0002-8653-8279</t>
  </si>
  <si>
    <t>A8</t>
  </si>
  <si>
    <t>10.1029/94JA00364</t>
  </si>
  <si>
    <t>PA015</t>
  </si>
  <si>
    <t>WOS:A1994PA01500023</t>
  </si>
  <si>
    <t>BLOCK, W; WEBB, NR; COULSON, S; HODKINSON, ID; WORLAND, MR</t>
  </si>
  <si>
    <t>THERMAL ADAPTATION IN THE ARCTIC COLLEMBOLAN ONYCHIRUS-ARCTICUS (TULLBERG)</t>
  </si>
  <si>
    <t>JOURNAL OF INSECT PHYSIOLOGY</t>
  </si>
  <si>
    <t>COLLEMBOLA; ARCTIC; SURVIVAL; ACTIVITY; FREEZE AVOIDANCE; OXYGEN UPTAKE; CLIMATE CHANGE</t>
  </si>
  <si>
    <t>CRYPTOPYGUS-ANTARCTICUS</t>
  </si>
  <si>
    <t>Ecophysiological characteristics, including survival at high and low temperatures, locomotory activity at sub-zero temperatures, supercooling ability and oxygen consumption rates, were investigated for the Arctic springtail Onychiurus arcticus (Tullberg) (Collembola, Onychiuridae). Individuals had a mean (+/- SE) fresh weight of 428.2 +/- 107.6 mu g which contained 74.0 +/- 10.2% body water. Survival at high temperatures was humidity dependent. After 3 h exposure at 100% relative humidity and 30 degrees C, &gt;80% of the animals survived, but at &gt;32.5 degrees C no individual survived. 70% of the animals survived a Ih exposure at 32.5 degrees C but at 35.0 degrees C all animals died. At 0% relative humidity there were no survivors after 3 h at &gt;25.0 degrees C. At sub-zero temperatures, 60% of the springtails survived for 84 days at -3.0 degrees C, but at -5.0 degrees C survival was reduced to 35%. Individual collembolans showed locomotor activity down to -4 degrees C. O. arcticus was freezing-intolerant and individuals supercooled to -6.1 +/- 0.1 degrees C before freezing. This relatively high mean. (SE) supercooling point was stable throughout summer and was unaffected by acclimation temperature. A non-linear relationship existed between oxygen consumption and temperature. Between 0 and 10 degrees C the Q(10) was high at 7.0. It declined to 1.6 over the temperature range 10 to 30 degrees C, increasing to 5.8 at higher temperatures. O. arcticus possesses ecophysiological characteristics suited to life in the upper layer of soil and surface vegetation, and beneath snow cover. However, it appears to be poorly adapted to survive severe winter temperatures being intolerant of freezing and with little supercooling ability. Such features may restrict its present distribution in the Arctic, but it seems likely that it would benefit by an increase in environmental temperature.</t>
  </si>
  <si>
    <t>INST TERR ECOL,NERC,FURZEBROOK RES STN,WAREHAM BH20 5AS,DORSET,ENGLAND; LIVERPOOL JOHN MOORES UNIV,SCH BIOL &amp; EARTH SCI,LIVERPOOL L3 3AF,MERSEYSIDE,ENGLAND</t>
  </si>
  <si>
    <t>UK Centre for Ecology &amp; Hydrology (UKCEH); UK Research &amp; Innovation (UKRI); Natural Environment Research Council (NERC); Liverpool John Moores University</t>
  </si>
  <si>
    <t>BLOCK, W (corresponding author), BRITISH ANTARCTIC SURVEY,NAT ENVIRONM RES COUNCIL,HIGH CROSS,MADINGLEY RD,CAMBRIDGE CB3 0ET,CAMBS,ENGLAND.</t>
  </si>
  <si>
    <t>Coulson, Stephen James/0000-0003-0935-959X</t>
  </si>
  <si>
    <t>0022-1910</t>
  </si>
  <si>
    <t>J INSECT PHYSIOL</t>
  </si>
  <si>
    <t>J. Insect Physiol.</t>
  </si>
  <si>
    <t>10.1016/0022-1910(94)90099-X</t>
  </si>
  <si>
    <t>Entomology; Physiology; Zoology</t>
  </si>
  <si>
    <t>PC516</t>
  </si>
  <si>
    <t>WOS:A1994PC51600009</t>
  </si>
  <si>
    <t>FRANKLIN, CE; CROCKFORD, T; JOHNSTON, IA; KAMUNDE, C</t>
  </si>
  <si>
    <t>THE THERMOSTABILITY OF HEMOGLOBINS FROM THE HOT-SPRING FISH, OREOCHROMIS-ALCALICUS GRAHAMI - COMPARISONS WITH ANTARCTIC AND TEMPERATE SPECIES</t>
  </si>
  <si>
    <t>JOURNAL OF THERMAL BIOLOGY</t>
  </si>
  <si>
    <t>HEMOGLOBIN; LAKE MAGADI; TILAPIA; OREOCHROMIS ALCALICUS GRAHAMI; OREOCHROMIS NILOTICUS; NOTOTHENIA CORIICEPS; BLOOD; TEMPERATURE</t>
  </si>
  <si>
    <t>HEMOGLOBINS; ADAPTATION</t>
  </si>
  <si>
    <t>1. The thermostability of haemoglobin was measured in three species of fish living at different environmental temperatures (ET). 2. The time (min) for 50% denaturation (T(1/2)d) of the haemoglobin at 2 mg ml(-1) in 50 mM phosphate buffer, pH 7.3 was 46.4 +/- 1.7 for Oreochromis alcalicus grahami (ET, 35 to 42 degrees C), 43.1 +/- 1.9 for Oreochromis ni[oticus (ET, 18 to 26 degrees C) and 19.2 +/- 0.3 for the Antarctic teleost, Notothenia coriiceps (ET, -1.5 to 1 degrees C) (Mean +/- SEM, N = 5-7 preparations). In contrast, T(1/2)d for haemoglobin from birds and mammals is usually in excess of 500 min. 3. These results suggest that the]ower thermostability of haemoglobins in fish relative to birds and mammals is not solely a function of differences in body temperature.</t>
  </si>
  <si>
    <t>UNIV NAIROBI,DEPT VET ANAT,NAIROBI,KENYA; UNIV NAIROBI,DEPT PHYSIOL,NAIROBI,KENYA</t>
  </si>
  <si>
    <t>University of Nairobi; University of Nairobi</t>
  </si>
  <si>
    <t>Johnston, Ian A/D-6592-2013; Johnston, Ian A./AAE-2044-2019; Franklin, Craig/G-7343-2012</t>
  </si>
  <si>
    <t>0306-4565</t>
  </si>
  <si>
    <t>J THERM BIOL</t>
  </si>
  <si>
    <t>J. Therm. Biol.</t>
  </si>
  <si>
    <t>10.1016/0306-4565(94)90051-5</t>
  </si>
  <si>
    <t>Biology; Zoology</t>
  </si>
  <si>
    <t>Life Sciences &amp; Biomedicine - Other Topics; Zoology</t>
  </si>
  <si>
    <t>PF395</t>
  </si>
  <si>
    <t>WOS:A1994PF39500007</t>
  </si>
  <si>
    <t>BELLOWS, P</t>
  </si>
  <si>
    <t>MIND OVER MATTER - THE EPIC CROSSING OF THE ANTARCTIC CONTINENT - FIENNES,R</t>
  </si>
  <si>
    <t>LIBRARY JOURNAL</t>
  </si>
  <si>
    <t>BELLOWS, P (corresponding author), NORTHWESTERN CONNECTICUT COMMUNITY TECH COLL LIB,WINSTED,CT 06098, USA.</t>
  </si>
  <si>
    <t>BOWKER MAGAZINE GROUP CAHNERS MAGAZINE DIVISION</t>
  </si>
  <si>
    <t>249 W 17TH ST, NEW YORK, NY 10011</t>
  </si>
  <si>
    <t>0363-0277</t>
  </si>
  <si>
    <t>LIBR J</t>
  </si>
  <si>
    <t>Libr. J.</t>
  </si>
  <si>
    <t>Information Science &amp; Library Science</t>
  </si>
  <si>
    <t>PB525</t>
  </si>
  <si>
    <t>WOS:A1994PB52500228</t>
  </si>
  <si>
    <t>HOEGHGULDBERG, O</t>
  </si>
  <si>
    <t>UPTAKE OF DISSOLVED ORGANIC-MATTER BY LARVAL STAGE OF THE CROWN-OF-THORNS STARFISH ACANTHASTER PLANCI</t>
  </si>
  <si>
    <t>FREE AMINO-ACIDS; TERRESTRIAL RUNOFF; CRASSOSTREA-GIGAS; NET UPTAKE; SEAWATER; METABOLISM; TRANSPORT; GROWTH</t>
  </si>
  <si>
    <t>The life-history of the crown-of thorns starfish (Acanthaster planci) includes a planktotrophic larva that is capable of feeding on particulate food. It has been proposed, however, that particulate food (e.g. microalgae) is scarce in tropical water columns relative to the nutritional requirements of the larvae of A. planci, and that periodic shortages of food play an important role in the biology of this species. It has also been proposed that non-particulate sources of nutrition (e.g. dissolved organic matter, DOM) may fuel part of the nutritional requirements of the larval development of A, planci as well. The present study addresses the ability of A, planci larvae to take up several DOM species and compares rates of DOM uptake to the energy requirements of the larvae. Substrates transported in this study have been previously reported to be transported by larval asteroids from temperate and antarctic waters. Transport rates (per larval A, planci) increased steadily during larval development and some substrates had among the highest mass-specific transport rates ever reported for invertebrate larvae. Maximum transport rates (J(max)(in)) for alanine increased from 15.5 pmol larva(-1) h(-1) (13.2 pmol mu g(-1) h(-1)) for gastrulas (J(max)(in) = 38.7 pmol larva(-1) h(-1) or 47.4 pmol mu g(-1) h(-1)) to 35.0 pmol larva(-1) h(-1) (13.1 pmol mu(-1) h(-1)) for early brachiolaria (J(max)(in) just prior to settlement = 350.0 pmol larva(-1) h(-1) or 161.1 pmol mu g(-1) h(-1)) at 1 mu M substrate concentrations. The instantaneous metabolic demand for substrates by gastrula, bipinnaria and brachiolaria stage larvae could be completely satisfied by alanine concentrations of 11, 1.6 and 0.8 mu M, respectively. Similar rates were measured in this study for the essential amino acid leucine, with rates increasing from 11.0 pmol larva(-1) h(-1) (or 9.4 pmol mu g(-1) h(-1)) for gastrulas (J(max)(in) = 110.5 pmol larva(-1) h(-1) or 94.4 pmol mu g(-1) h(-1)) to 34.0 pmol larva(-1) h(-1) (or 13.0 pmol mu g(-1) h(-1)) for late brachiolaria (J(max)(in) = 288.9 pmol larva(-1) h(-1) or 110.3 pmol mu g(-1) h(-1)) at 1 mu M substrate concentrations. The essential amino acid histidine was transported at lower rates (1.6 pmol mu g(-1) h(-1) at 1 mu M for late brachiolaria). Calculation of the energy contribution of the transported species revealed that larvae of A, planci can potentially satisfy 0.6, 18.7, 29.9 and 3.3% of their total energy requirements (instantaneous energy demand plus energy added to larvae as biomass) during embryonic and larval development from external concentrations of 1 mu M of glucose, alanine, leucine and histidine, respectively. These data demonstrate that a relatively minor component of the DOM pool in seawater (dissolved free amino acids, DFAA) can potentially provide significant amounts of energy for the growth and development of A. planci during larval development.</t>
  </si>
  <si>
    <t>UNIV SYDNEY, SCH BIOL SCI, A08, SYDNEY, NSW 2006, AUSTRALIA.</t>
  </si>
  <si>
    <t>Hoegh-Guldberg, Ove/H-6169-2011; Hoegh-Guldberg, Ove/HJP-1821-2023; Hoegh-Guldberg, Ove/ABA-5420-2020</t>
  </si>
  <si>
    <t>Hoegh-Guldberg, Ove/0000-0001-7510-6713; Hoegh-Guldberg, Ove/0000-0001-7510-6713</t>
  </si>
  <si>
    <t>SPRINGER HEIDELBERG</t>
  </si>
  <si>
    <t>HEIDELBERG</t>
  </si>
  <si>
    <t>TIERGARTENSTRASSE 17, D-69121 HEIDELBERG, GERMANY</t>
  </si>
  <si>
    <t>1432-1793</t>
  </si>
  <si>
    <t>PE659</t>
  </si>
  <si>
    <t>WOS:A1994PE65900008</t>
  </si>
  <si>
    <t>PAKHOMOV, EA; PERISSINOTTO, R; MCQUAID, CD</t>
  </si>
  <si>
    <t>COMPARATIVE STRUCTURE OF THE MACROZOOPLANKTON MICRONEKTON COMMUNITIES OF THE SUBTROPICAL AND ANTARCTIC POLAR FRONTS</t>
  </si>
  <si>
    <t>SUBTROPICAL CONVERGENCE; ANTARCTIC POLAR FRONT; MACROZOOPLANKTON; MICRONEKTON; BIOMASS; ABUNDANCE; TAXONOMY; COMMUNITY STRUCTURE</t>
  </si>
  <si>
    <t>RECTANGULAR MIDWATER TRAWLS; SOUTHERN-OCEAN; ZOOPLANKTON COMMUNITY; AGULHAS RETROFLECTION; WEDDELL SEA; ICE; BIOMASS; MICRONEKTON; PENINSULA; PLANKTON</t>
  </si>
  <si>
    <t>The composition, distribution, abundance, biomass and size-structure of macroplankton/micronekton communities at the Subtropical Convergence (STC) and the Antarctic Polar Front (APF) regions were investigated during the South African Antarctic Marine Ecosystem Study (SAAMES II, January-February 1993; SAAMES III, June-July 1993). A total of 115 and 32 macroplankton/micronekton species were found in the epipelagic zones of the STC and APF, respectively. Cluster analysis based on species composition indicated the occurrence of 3 different plankton communities: one in the STC region, another to the north of the APF and the third to the south of the APF. Although the APF and the STC were investigated in different seasons, average abundance and biomass were similar in both regions. Tunicates, euphausiids, decapods and myctophiid fishes dominated the total stock of the 2 frontal regions, in terms of both abundance and biomass. Both fronts exhibited considerable fluctuations in the abundance and biomass levels which appeared to covary with the spatial distribution of the phytoplankton stock in the area. The dominant size-classes were composed of a small group of 5 to 30 mm siphonophores, tunicates and euphausiids and a larger group of 40 to 80 mm euphausiids, chaetognaths, vertically-migrating decapods and myctophiid fishes.</t>
  </si>
  <si>
    <t>PAKHOMOV, EA (corresponding author), RHODES UNIV, DEPT ZOOL &amp; ENTOMOL, SO OCEAN GRP, POB 94, GRAHAMSTOWN 6140, SOUTH AFRICA.</t>
  </si>
  <si>
    <t>McQuaid, Christopher/AAT-3725-2020</t>
  </si>
  <si>
    <t>McQuaid, Christopher/0000-0002-3473-8308</t>
  </si>
  <si>
    <t>10.3354/meps111155</t>
  </si>
  <si>
    <t>PB967</t>
  </si>
  <si>
    <t>WOS:A1994PB96700017</t>
  </si>
  <si>
    <t>MCCLINTOCK, JB</t>
  </si>
  <si>
    <t>TROPHIC BIOLOGY OF ANTARCTIC SHALLOW-WATER ECHINODERMS</t>
  </si>
  <si>
    <t>ANTARCTICA; ECHINODERM; TROPHIC BIOLOGY</t>
  </si>
  <si>
    <t>MCMURDO-SOUND; SEASONAL ACCLIMATIZATION; BIOCHEMICAL-COMPOSITION; MARINE-INVERTEBRATES; THERMAL ADAPTATION; ENERGY CONTENT; SEA; ASTEROIDEA; KERGUELENSIS; REPRODUCTION</t>
  </si>
  <si>
    <t>Antarctic echinoderms appear to be adapted to a benthic environment characterized by long-term low availability of food resources. As predicted for a low-energy system, most echinoderms appear to expend little energy on feeding. Moreover, they are primarily generalists which opportunistically display scavenging or necrophagous feeding habits. Others exploit detrital material, or ingest microorganisms from the benthos and plankton. Those echinoderms which are feeding specialists exploit prey which are low in energy content yet extremely abundant, such as sponges. Even though individuals may have a low energy intake, it is likely that echinoderms play a significant role in energy transfer in antarctic benthos, as they are among the most abundant of epibenthic macroinvertebrate groups in shallow antarctic seas.</t>
  </si>
  <si>
    <t>MCCLINTOCK, JB (corresponding author), UNIV ALABAMA, DEPT BIOL, BIRMINGHAM, AL 35294 USA.</t>
  </si>
  <si>
    <t>10.3354/meps111191</t>
  </si>
  <si>
    <t>WOS:A1994PB96700019</t>
  </si>
  <si>
    <t>JONES, AGE</t>
  </si>
  <si>
    <t>SILAS - THE ANTARCTIC DIARIES OF WRIGHT,CHARLES,S. - BULL,C, WRIGHT,PF</t>
  </si>
  <si>
    <t>MARINERS MIRROR</t>
  </si>
  <si>
    <t>SOC NAUTICAL RESEARCH</t>
  </si>
  <si>
    <t>NATIONAL MARITIME MUSEUM GREENWICH, LONDON, ENGLAND SE10 9NF</t>
  </si>
  <si>
    <t>0025-3359</t>
  </si>
  <si>
    <t>Mar. Mirror</t>
  </si>
  <si>
    <t>History</t>
  </si>
  <si>
    <t>Arts &amp; Humanities Citation Index (A&amp;HCI)</t>
  </si>
  <si>
    <t>PD777</t>
  </si>
  <si>
    <t>WOS:A1994PD77700031</t>
  </si>
  <si>
    <t>FRIEDRICH, C; HAGEN, W</t>
  </si>
  <si>
    <t>LIPID CONTENTS OF 5 SPECIES OF NOTOTHENIOID FISH FROM HIGH-ANTARCTIC WATERS AND ECOLOGICAL IMPLICATIONS</t>
  </si>
  <si>
    <t>WEDDELL SEA ANTARCTICA; PLEURAGRAMMA-ANTARCTICUM; CHEMICAL-COMPOSITION; WAX ESTERS; ZOOPLANKTON; BUOYANCY; TISSUES; LIFE; COPEPODS; SOUTHERN</t>
  </si>
  <si>
    <t>Comprehensive data are presented on the total lipid contents of five species of notothenioid fish collected during summer 1991 in the Weddell Sea and the Lazarev Sea south of 69 degrees S. The species were selected based on their different modes of life, benthic, benthopelagic and pelagic, to examine how the life style - among other factors - affects the proximate composition of these high-Antarctic fishes. Lipid contents of whole specimens showed an extremely wide range from 3.1 to 67.5% of dry weight (%DW), with corresponding carbon/nitrogen (C/N) ratios between 3.4 and 11.3. Lowest lipid contents were found in the benthic species Bathydraco marri and Dolloidraco longedorsalis with means of 11.0 and 11.9 %DW. The benthopelagic Trematomus lepidorhinus had an intermediate mean lipid content of 20.8 %DW, and the pelagic species Pleuragramma antarcticum and Aethotaxis mitopteryx were richest in lipid with means of 47.0 %DW and 60.8 %DW. There was a pronounced ontogenetic lipid accumulation with increasing size discernible in the lipid-rich species, especially in P. antarcticum. No clear relationship was found between lipid content and sex or maturity in A. mitopteryx and T. lepidorhinus, only the males of B. marri had higher lipid contents than the females. Lipid contents and water contents were inversely correlated. In conclusion, the mode of life of these species was clearly reflected by their lipid contents and lipids seem to have an important function, particularly as buoyancy aids in the pelagic species, which like all notothenioids lack a swim-bladder.</t>
  </si>
  <si>
    <t>FRIEDRICH, C (corresponding author), CHRISTIAN ALBRECHTS UNIV KIEL,INST POLAROKOL,WISCHHOFSTR 1-3,GEBAUDE 12,D-24148 KIEL,GERMANY.</t>
  </si>
  <si>
    <t>Hagen, Wilhelm/0000-0002-7462-9931</t>
  </si>
  <si>
    <t>PB590</t>
  </si>
  <si>
    <t>WOS:A1994PB59000001</t>
  </si>
  <si>
    <t>RICHARD, KJ; CONVEY, P; BLOCK, W</t>
  </si>
  <si>
    <t>THE TERRESTRIAL ARTHROPOD FAUNA OF THE BYERS-PENINSULA, LIVINGSTON-ISLAND, SOUTH-SHETLAND-ISLANDS</t>
  </si>
  <si>
    <t>MOSS-TURF HABITAT; MIDGE PAROCHLUS-STEINENII; COMMUNITIES; CHIRONOMIDAE; ANTARCTICA; COLLEMBOLA; DIPTERA; MITES</t>
  </si>
  <si>
    <t>We report the first detailed study of the terrestrial invertebrate fauna of the Byers Peninsula SSSI, Livingston Island, South Shetland Islands. Fourteen micro-arthropod taxa (10 Acari, four Collembola) and two Diptera are recorded, including the first record of the mite Edwardzetes dentifer from the maritime Antarctic. The first record of the midge Belgica antarctica from neighbouring Snow Island is also given. Population composition and density were described in samples from a wide range of terrestrial and freshwater habitats. There was no strong relationship between habitat and microarthropod species occurrence, although comparison of completely vegetated and more stony sites revealed greater population densities at the vegetated sites, and different species proportions at each. Some individual samples contained a wide range of species with none achieving numerical dominance, whilst others from superficially similar sites were dominated by one species. Dipterans were limited to a small number of lakes, streams and seepage areas, where they were sometimes abundant. Population density data and species occurrence are compared with previously published studies from the maritime Antarctic and elsewhere.</t>
  </si>
  <si>
    <t>Convey, Peter/AAV-5728-2020</t>
  </si>
  <si>
    <t>Convey, Peter/0000-0001-8497-9903</t>
  </si>
  <si>
    <t>WOS:A1994PB59000002</t>
  </si>
  <si>
    <t>PUGH, PJA; DARTNALL, HJG</t>
  </si>
  <si>
    <t>THE ACARI OF FRESH AND BRACKISH-WATER HABITATS IN THE ANTARCTIC AND SUB-ANTARCTIC REGIONS</t>
  </si>
  <si>
    <t>Neither the benthic Halacaroidea nor nektonic Hydrachnidia, characteristic of temperate and tropical freshwater mite faunas are represented among the twenty four species and sub-species of Acari recorded from the Antarctic and sub-antarctic. The mites collected from the streams, lakes or brackish/freshwater pools of the region are either terrestrial species blown by wind into freshwater or interlopers from the marine littoral which have invaded coastal brackish pools.</t>
  </si>
  <si>
    <t>PUGH, PJA (corresponding author), BRITISH ANTARCTIC SURVEY, NERC, HIGH CROSS, MADINGLEY RD, CAMBRIDGE CB3 0ET, ENGLAND.</t>
  </si>
  <si>
    <t>WOS:A1994PB59000005</t>
  </si>
  <si>
    <t>DULDIG, ML</t>
  </si>
  <si>
    <t>COSMIC-RAY TRANSIENT VARIATIONS OBSERVED FROM THE EARTH</t>
  </si>
  <si>
    <t>PROCEEDINGS ASTRONOMICAL SOCIETY OF AUSTRALIA</t>
  </si>
  <si>
    <t>INTENSITY WAVES; RADIATION; PROTONS; EVENT</t>
  </si>
  <si>
    <t>Cosmic ray transient variations are signatures of the underlying solar processes which affect the heliomagnetic structure. They can be found in the data from surface systems, such as neutron monitors and muon telescopes, and from shallow underground muon telescopes. Although sometimes observable at all latitudes, the global distribution of the effects is important in determining the structures and causes. Three transient variation types are known, namely Forbush decreases, ground level enhancements, and quasi-periodic fluctuations. The latter category includes some variations which are, perhaps, too long-lived to be considered truly transient. In this review, the detection techniques and background of cosmic ray research axe followed by a summary of some observations in each transient category. The heliomagnetic structures and dynamics inferred from such transients are discussed together with the possible impact such events can have on human activity.</t>
  </si>
  <si>
    <t>DULDIG, ML (corresponding author), UNIV TASMANIA,DEPT PHYS,AUSTRALIAN ANTARCTIC DIV,GPO BOX 252C,HOBART,TAS 7001,AUSTRALIA.</t>
  </si>
  <si>
    <t>C S I R O PUBLICATIONS</t>
  </si>
  <si>
    <t>COLLINGWOOD</t>
  </si>
  <si>
    <t>150 OXFORD ST, PO BOX 1139, COLLINGWOOD VICTORIA 3066, AUSTRALIA</t>
  </si>
  <si>
    <t>0066-9997</t>
  </si>
  <si>
    <t>P ASTRON SOC AUST</t>
  </si>
  <si>
    <t>Proc. Astron. Soc. Aust.</t>
  </si>
  <si>
    <t>10.1017/S1323358000019792</t>
  </si>
  <si>
    <t>NZ784</t>
  </si>
  <si>
    <t>WOS:A1994NZ78400002</t>
  </si>
  <si>
    <t>AITKEN, DK; ALLEN, DA; ASHLEY, MCB; BURTON, MG; CANNON, RD; CARTER, BD; DACOSTA, GS; DOPITA, MA; DULDIG, ML; EDWARDS, PG; GILLINGHAM, PE; HALL, PJ; HYLAND, AR; MCGREGOR, PJ; MOULD, JR; NORRISS, RP; SADLER, EM; SMITH, CH; SPYROMILIO, J; STOREY, JWV</t>
  </si>
  <si>
    <t>THE SCIENTIFIC POTENTIAL FOR ASTRONOMY FROM THE ANTARCTIC PLATEAU</t>
  </si>
  <si>
    <t>SOUTH-POLE; STARS</t>
  </si>
  <si>
    <t>Our knowledge of the universe comes from recording the photon and particle fluxes incident on the Earth from space. We thus require sensitive measurement across the entire energy spectrum, using large telescopes with efficient instrumentation located on superb sites. Technological advances and engineering constraints are nearing the point where we are recording as many photons arriving at a site as is possible. Major advances in the future will come from improving the quality of the site. The ultimate site is, of course, beyond the Earth's atmosphere, such as on the Moon, but economic limitations prevent our exploiting this avenue to the degree that the scientific community desires. Here we describe an alternative, which offers many of the advantages of space for a fraction of the cost: the Antarctic Plateau. Its advantages are manifold: The extreme cold reduces the thermal background in the near-infrared. The low atmospheric water vapour content, by far the driest on the Earth, significantly improves transmission throughout the infrared and millimetre regimes. The tenuous air reduces absorption at all wavelengths. The steadiest air offers superior seeing to any other ground-based location. It has the clearest air, with the minimum of man-made and natural interference, both particulate and electromagnetic, on the Earth. The geographical location contributes in several ways: the high latitude allows continuous monitoring of sources; long north-south baselines for VLBI exist, and complete global coverage of some phenomena is possible; the proximity to the South Magnetic Pole extends to lower energy the cosmic ray secondaries that reach the surface; huge quantities of ice are available as pure absorbers of incident particles such as neutrinos. There are scientific gains to be made across virtually all areas of observational astronomy: in the near-ultraviolet from improved transmission; in the optical from improved seeing; in the near-infrared from reduced background and improved seeing; in the mid-infrared from reduced background and improved transmission; in the far-infrared from improved transmission; in the sub-millimetre and millimetre bands by improved transmission and from the ability to perform interferometry; in cm-band radio from location as a VLBI site; for cosmic rays from a greater range of particle energies; for neutrino and gamma-ray detection by using the ice as an absorber. There are formidable logistical and engineering obstacles to developing an observatory on the Antarctic Plateau. The scientific case for Antarctic astronomy rests on the merit of programs that could be carried on exclusively on the Plateau. This document analyses and presents these programs. After consideration of the scientific issues, we conclude that the case for the development of Antarctic astronomy is overwhelming. We propose, therefore, that a program be drawn up to this end. Its ultimate goal will be to construct a major observatory at the premier site on the Antarctic Plateau, most likely the summit of Dome Argus in the Australian Antarctic Territory. We recognise that such a goal is truly ambitious, and that concerted international collaboration will be required to achieve it. There are several stages that must be successfully completed to reach this goal, including: Site testing, to quantify our ability to conduct astronomical observations from the Plateau. Development of prototype facilities and infrastructure support. A likely project would be the construction of a 60-cm telescope, equipped with optical, infrared and sub-millimetre instrumentation. Construction of intermediate-sized facilities, capable of achieving significant new science in their own right, but also paving the way to a major facility. Among possible options, we suggest that the development of a 2.5-m class telescope, capable of delivering 0.2 arcsec performance across the optical and near-infrared wavebands, is particularly germane. The development of a major international facility at the premier site available, built to the limits of engineering and technological capability, and operable remotely. With its acknowledged expertise in the fields of astronomy and of Antarctic science and exploration, we believe that Australia is well positioned to play a major role in the development of what may be one of the major international initiatives of the next century.</t>
  </si>
  <si>
    <t>UNIV TASMANIA,DEPT PHYS,AUSTRALIAN ANTARCTIC DIV,HOBART,TAS 7001,AUSTRALIA; CSIRO,AUSTRALIA TELESCOPE NATL FACIL,EPPING,NSW 2121,AUSTRALIA; UNIV SYDNEY,DEPT ASTROPHYS,SYDNEY,NSW 2006,AUSTRALIA; EPPING LAB,ANGLO AUSTRALIAN OBSERV,EPPING,NSW 2121,AUSTRALIA; UNIV NEW S WALES,SCH PHYS,SYDNEYNSW 2052,AUSTRALIA; AUSTRALIAN NATL UNIV,MT STROMLO &amp; SIDING SPRING OBSERV,WESTON,ACT 2611,AUSTRALIA; UNIV ADELAIDE,DEPT PHYS &amp; MATH PHYS,ADELAIDE SA 5005,AUSTRALIA; CALIF ASSOC RES ASTRON,WM KECK OBSERV,KAMUELA,HI 96743</t>
  </si>
  <si>
    <t>University of Tasmania; Australian Antarctic Division; Commonwealth Scientific &amp; Industrial Research Organisation (CSIRO); Australia Telescope National Facility; University of Sydney; University of New South Wales Sydney; Australian National University; Mount Stromlo Observatory; University of Adelaide</t>
  </si>
  <si>
    <t>AITKEN, DK (corresponding author), UNIV NEW S WALES COLL,AUSTRALIAN DEF FORCE ACAD,DEPT PHYS,CAMPBELL,ACT 2601,AUSTRALIA.</t>
  </si>
  <si>
    <t>Hall, Peter J/B-8784-2013; Sadler, Elaine M/A-5720-2008; Dopita, Michael/P-5413-2014</t>
  </si>
  <si>
    <t>Sadler, Elaine M/0000-0002-1136-2555; Dopita, Michael/0000-0003-0922-4986</t>
  </si>
  <si>
    <t>WOS:A1994NZ78400003</t>
  </si>
  <si>
    <t>HALL, DL; HUMBLE, JE; DULDIG, ML</t>
  </si>
  <si>
    <t>RADIAL AND LATITUDINAL GRADIENTS IN GALACTIC COSMIC-RAYS</t>
  </si>
  <si>
    <t>DIURNAL ANISOTROPY</t>
  </si>
  <si>
    <t>We have deduced the yearly averaged value of the solar diurnal variation as observed by a surface muon telescope and three underground muon telescopes over the years 1957 to 1985. This has allowed us to examine the temporal variation in both the latitudinal gradient G(z) and the product of the parallel mean free path and the radial gradient lambda(parallel-to)G(r)BAR of galactic cosmic rays during three consecutive solar cycles. The median rigidities of the primary particles being detected by the telescopes are 50 GV in the case of the surface muon telescope and greater than 150 GV in the case of the underground muon telescopes. We have compared our results with those of a similar study made from observations of the solar diurnal variation by neutron monitors and an ion chamber, which have median rigidities of response between 17 and 70 GV (Bieber and Chen 1991a). The product lambda(parallel-to)G(r)BAR has a solar magnetic cycle dependence and our values axe lower than those observed by neutron monitors, in agreement with the Bieber and Chen observation that lambda(parallel-to)G(r)BAR reverses after a solar magnetic field reversal, in accordance with drift theories.</t>
  </si>
  <si>
    <t>HALL, DL (corresponding author), UNIV TASMANIA,DEPT PHYS,AUSTRALIAN ANTARCTIC DIV,HOBART,TAS 7001,AUSTRALIA.</t>
  </si>
  <si>
    <t>10.1017/S1323358000019846</t>
  </si>
  <si>
    <t>WOS:A1994NZ78400007</t>
  </si>
  <si>
    <t>BAINBRIDGE, B</t>
  </si>
  <si>
    <t>THE WORST JOURNEY IN THE WORLD - ANTARCTIC 1910-13 - CHERRYGARRAD,A</t>
  </si>
  <si>
    <t>TLS-THE TIMES LITERARY SUPPLEMENT</t>
  </si>
  <si>
    <t>TIMES NEWSPAPERS LTD</t>
  </si>
  <si>
    <t>PO BOX 479 VIRGINIA ST, LONDON, ENGLAND E1 9XU</t>
  </si>
  <si>
    <t>0307-661X</t>
  </si>
  <si>
    <t>TLS-TIMES LIT SUPPL</t>
  </si>
  <si>
    <t>TLS-Times Lit. Suppl.</t>
  </si>
  <si>
    <t>JUL 29</t>
  </si>
  <si>
    <t>Humanities, Multidisciplinary</t>
  </si>
  <si>
    <t>Arts &amp; Humanities - Other Topics</t>
  </si>
  <si>
    <t>PA843</t>
  </si>
  <si>
    <t>WOS:A1994PA84300007</t>
  </si>
  <si>
    <t>CALVIN, WM; KING, TVV; CLARK, RN</t>
  </si>
  <si>
    <t>HYDROUS CARBONATES ON MARS - EVIDENCE FROM MARINER 6/7 INFRARED SPECTROMETER AND GROUND-BASED TELESCOPIC SPECTRA</t>
  </si>
  <si>
    <t>JOURNAL OF GEOPHYSICAL RESEARCH-PLANETS</t>
  </si>
  <si>
    <t>REFLECTANCE SPECTROSCOPY; WEATHERING PRODUCTS; PHYSICAL-PROPERTIES; DUST; MINERALS; SURFACE; REGION; SALTS; CRYSTALLINE; METEORITES</t>
  </si>
  <si>
    <t>Absorption features at 2.28 and 5.4 mum identified in Mariner 6/7 infrared spectrometer and terrestrial telescopic spectra are consistent with the spectra of hydrous magnesium carbonates such as hydromagnesite and artinite. Spectral characteristics of these hydrous carbonates are different from those of the anhydrous carbonates, as the former do not have the strong spectral features typically associated with anhydrous carbonates such as calcite and siderite. Theoretical mixing indicates that, depending on the type of hydrous carbonate, 10-20 wt % can be incorporated into the regolith without contradicting the spectral observations or the Viking x ray fluorescence chemical analysis. Hydrous carbonates form as weathering products of mafic minerals in the presence of H2O and CO2, even in the Antarctic. Their formation as evaporite minerals from either original magmas or hydrothermally altered rocks is consistent with the Martian environment, provided liquid water is or has been at least transiently present. On Earth, formation of hydrous Mg carbonates is associated with the production of amorphous iron oxides, which is consistent with both the environment and the inferred surface mineralogy of Mars. These minerals are about 60 wt % H2O, CO3, and OH; if they axe abundant everywhere at the 10% level, then about 6% of the surface weight could be volatiles bound in this type of mineral. Although the stability of hydrous carbonates in a Martian environment is uncertain, there may be kinetic factors inhibiting the dehydration of these minerals, which may persist meta.stably in the current environment. Although the spectroscopic evidence for anhydrous carbonates is scant, the possible presence of hydrous carbonates provides an appealing mechanism for the existence of carbonates on Mars.</t>
  </si>
  <si>
    <t>US GEOL SURVEY, ASTROGEOL BRANCH, 2255 N GEMINI DR, FLAGSTAFF, AZ 86001 USA; US GEOL SURVEY, GEOPHYS BRANCH, DENVER, CO 80225 USA</t>
  </si>
  <si>
    <t>United States Department of the Interior; United States Geological Survey; United States Department of the Interior; United States Geological Survey</t>
  </si>
  <si>
    <t>Calvin, Wendy/0000-0002-6097-9586</t>
  </si>
  <si>
    <t>2169-9097</t>
  </si>
  <si>
    <t>2169-9100</t>
  </si>
  <si>
    <t>J GEOPHYS RES-PLANET</t>
  </si>
  <si>
    <t>J. Geophys. Res.-Planets</t>
  </si>
  <si>
    <t>JUL 25</t>
  </si>
  <si>
    <t>E7</t>
  </si>
  <si>
    <t>10.1029/94JE01090</t>
  </si>
  <si>
    <t>NY861</t>
  </si>
  <si>
    <t>WOS:A1994NY86100003</t>
  </si>
  <si>
    <t>SCHAFF, JE; ROBERTS, JT</t>
  </si>
  <si>
    <t>STRUCTURE SENSITIVITY IN THE SURFACE-CHEMISTRY OF ICE - ACETONE ADSORPTION ON AMORPHOUS AND CRYSTALLINE ICE FILMS</t>
  </si>
  <si>
    <t>ANTARCTIC OZONE DEPLETION; VIBRATIONAL-SPECTRA; HCL; CLUSTERS; WATER; N2O5; H2O</t>
  </si>
  <si>
    <t>The adsorption of acetone on ice under ultrahigh vacuum has been investigated using temperature-programmed desorption mass spectrometry and single-reflection Fourier transform infrared spectroscopy. Two types of film were investigated: amorphous ice, which has a high density of free surface OH groups, and crystalline ice, on which free OH groups are not spectroscopically detected. On the amorphous film, two states of acetone are observed during temperature-programmed desorption, one derived from acetone which forms a hydrogen bond with the ice surface and a second which is attributed to the desorption of physisorbed acetone. Only the physisorbed state is observed during desorption from a crystalline ice film. This work provides clear and convincing evidence that the surface properties of amorphous ice are different from those of crystalline ice.</t>
  </si>
  <si>
    <t>UNIV MINNESOTA,DEPT CHEM,MINNEAPOLIS,MN 55455</t>
  </si>
  <si>
    <t>University of Minnesota System; University of Minnesota Twin Cities</t>
  </si>
  <si>
    <t>JUL 14</t>
  </si>
  <si>
    <t>10.1021/j100079a002</t>
  </si>
  <si>
    <t>NX173</t>
  </si>
  <si>
    <t>WOS:A1994NX17300002</t>
  </si>
  <si>
    <t>BIERMAN, PR</t>
  </si>
  <si>
    <t>USING IN-SITU PRODUCED COSMOGENIC ISOTOPES TO ESTIMATE RATES OF LANDSCAPE EVOLUTION - A REVIEW FROM THE GEOMORPHIC PERSPECTIVE</t>
  </si>
  <si>
    <t>ACCELERATOR MASS-SPECTROMETRY; EXPOSURE-AGE DETERMINATION; RAY PRODUCED HE-3; TERRESTRIAL ROCKS; COSMIC-RAYS; SURFACE EVOLUTION; DENUDATION RATES; EROSION SURFACES; CL-36 PRODUCTION; ANTARCTIC ROCKS</t>
  </si>
  <si>
    <t>The application of in-situ produced cosmogenic isotopes to problems in geomorphology has increased rapidly over the past decade. At least 57 papers and numerous abstracts have been published since the mid-1980s when the first mass-spectrometric measurements of terrestrially produced cosmogenic isotopes were made. Taken at face value, these studies provide quantitative information about rates of landscape evolution and landform age; however, the significance of calculated erosion rates and exposure ages depends strongly on the models used to interpret isotopic data, the validity of assumptions inherent to these models, and the geologic surroundings in which the samples were collected. This paper attempts to place cosmogenic isotope studies in a geomorphic context by reviewing fundamentals of the method and evaluating the validity of assumptions under which these data have been interpreted. At present, the establishment of high-precision, cosmogenically based glacial and alluvial chronologies is stymied by the evolution of geomorphic surfaces, the erosion of rock from sampled boulders, the potential for isotope inheritance from previous exposure, and the uncertainty of isotopic measurements. Uncertainties in isotope production rates and die observed variability of exposure ages on individual geomorphic surfaces limit the confidence with which cosmogenic ages can be correlated reliably with those obtained by other techniques. Estimation of erosion rates at single points on the landscape gives useful small-scale information. Extrapolation of these rates over longer time and larger spatial scales is less sure and most likely biased toward lower erosion rates by the inadvertent selection of resistant sample sites. However, because erosion rates are so poorly constrained at present, even estimates to within a factor of 2 may be of significant value to geomorphologists and tectonicists.</t>
  </si>
  <si>
    <t>UNIV VERMONT, DEPT GEOL, BURLINGTON, VT 05404 USA.</t>
  </si>
  <si>
    <t>Bierman, Paul/AAA-9466-2020</t>
  </si>
  <si>
    <t>Bierman, Paul/0000-0001-9627-4601</t>
  </si>
  <si>
    <t>JUL 10</t>
  </si>
  <si>
    <t>B7</t>
  </si>
  <si>
    <t>10.1029/94JB00459</t>
  </si>
  <si>
    <t>NW515</t>
  </si>
  <si>
    <t>WOS:A1994NW51500023</t>
  </si>
  <si>
    <t>SPINNEY, L</t>
  </si>
  <si>
    <t>HANDS OFF ANTARCTIC SQUID</t>
  </si>
  <si>
    <t>JUL 9</t>
  </si>
  <si>
    <t>NX112</t>
  </si>
  <si>
    <t>WOS:A1994NX11200015</t>
  </si>
  <si>
    <t>JOUZEL, J; LORIUS, C; JOHNSEN, S; GROOTES, P</t>
  </si>
  <si>
    <t>CLIMATE INSTABILITIES - GREENLAND AND ANTARCTIC RECORDS</t>
  </si>
  <si>
    <t>COMPTES RENDUS DE L ACADEMIE DES SCIENCES SERIE II</t>
  </si>
  <si>
    <t>GREENLAND; ANTARCTICA; ISOTOPES; ICE CORES; PALEOCLIMATE</t>
  </si>
  <si>
    <t>ICE-CORE RECORD; GENERAL-CIRCULATION MODEL; GLACIAL PERIOD</t>
  </si>
  <si>
    <t>The study of the two Summit Greenland ice cores, GRIP and GISP2, has provided a wealth of information about climate variability in the North Atlantic region over the last glacial-interglacial cycle (approximately the last 150,000 years). The results are largely based on the isotopic composition of the ice which provides an estimate of local temperature changes. The aim of this Note is to put the Summit records in a global perspective through a comparison with the suggestion: antarctic isotopic record from Vostok. Like in Greenland, the last deglaciation warming is in Antarctica a two-step process interrupted by a return to colder conditions. However, the Antarctic cooling appears to precede the Younger-Bryas Northern Hemisphere event and is much weaker. The most prominent of the interstadials observed in Greenland during the glacial may be identified in the Vostok record whereas the less accentuate ones are eliminated. The situation differs during the last interglacial: no Antarctic counterpart to the rapid changes observed in Greenland has yet been detected.</t>
  </si>
  <si>
    <t>CNRS,GLACIOL &amp; GEOPHYS ENVIRONMM LAB,F-38402 ST MARTIN DHERES,FRANCE; UNIV COPENHAGEN,INST ASTRON PHYS &amp; GEOPHYS,DEPT GEOPHYS,DK-2200 COPENHAGEN,DENMARK; UNIV REYKJAVIK,INST SCI,REYKJAVIK 107,ICELAND; UNIV WASHINGTON,DEPT GEOL,SEATTLE,WA 98195; UNIV WASHINGTON,QUATERNARY RES CTR,SEATTLE,WA 98195</t>
  </si>
  <si>
    <t>Centre National de la Recherche Scientifique (CNRS); University of Copenhagen; University of Iceland; University of Washington; University of Washington Seattle; University of Washington; University of Washington Seattle</t>
  </si>
  <si>
    <t>JOUZEL, J (corresponding author), CENS,CEA,DSM,MODELISAT CLIMAT &amp; ENVIRONM LAB,F-91191 GIF SUR YVETTE,FRANCE.</t>
  </si>
  <si>
    <t>Grootes, Pieter M/F-4952-2011</t>
  </si>
  <si>
    <t>Grootes, Pieter/0000-0003-4265-3168</t>
  </si>
  <si>
    <t>GAUTHIER-VILLARS</t>
  </si>
  <si>
    <t>PARIS</t>
  </si>
  <si>
    <t>S P E S-JOURNAL DEPT, 120 BD ST GERMAIN, F-75006 PARIS, FRANCE</t>
  </si>
  <si>
    <t>1251-8069</t>
  </si>
  <si>
    <t>CR ACAD SCI II</t>
  </si>
  <si>
    <t>JUL 7</t>
  </si>
  <si>
    <t>NY594</t>
  </si>
  <si>
    <t>WOS:A1994NY59400001</t>
  </si>
  <si>
    <t>HAAS, BM; CRELLIN, KC; KUWATA, KT; OKUMURA, M</t>
  </si>
  <si>
    <t>REACTION OF CHLORIDE-IONS WITH CHLORINE NITRATE AND ITS IMPLICATIONS FOR STRATOSPHERIC CHEMISTRY</t>
  </si>
  <si>
    <t>ANTARCTIC OZONE DEPLETION; MOLECULAR-ORBITAL METHODS; NITRIC-ACID TRIHYDRATE; HETEROGENEOUS REACTIONS; HYDROGEN-CHLORIDE; GAS-PHASE; ICE SURFACES; SULFURIC-ACID; BASIS-SETS; HCL</t>
  </si>
  <si>
    <t>We present experimental and theoretical evidence for the rapid gas-phase reaction of Cl- with ClONO2 to form Cl-2 and NO3-. The reaction was studied in a Fourier-transform ion-cyclotron-resonance mass spectrometer, and a reaction rate constant of k = (9.2 +/- 3.0) x 10(-10) cm(3) s(-1) molecule(-1) at 298 K was determined. This value was approximate to 60% of the rate constant estimated from ion-dipole collision theory. We also performed ah initio calculations at the level of second-order Moller-Plesset perturbation theory using diffuse basis sets and at the singles-and-doubles coupled cluster level to examine portions of the potential energy surface for this reaction. We found no barrier for reaction for the approach of Cl- toward the Cl atom on ClONO2, but we found a minimum along the reaction coordinate corresponding to an ion-molecule complex Cl-2.NO3-. The reaction enthalpy remains exothermic with the inclusion of ion hydration enthalpies, indicating that the reaction could proceed in condensed-phase water. These considerations suggest that chloride ions may react directly with ClONO2 on water ice films and type II polar stratospheric cloud particles. From the rapidity of the reaction, we also infer that gas-phase chloride ion cannot serve as a sink for negative charge or active chlorine in the stratosphere.</t>
  </si>
  <si>
    <t>CALTECH,ARTHUR AMOS NOYES LAB CHEM PHYS,PASADENA,CA 91125</t>
  </si>
  <si>
    <t>California Institute of Technology</t>
  </si>
  <si>
    <t>Okumura, Mitchio/I-3326-2013</t>
  </si>
  <si>
    <t>Okumura, Mitchio/0000-0001-6874-1137</t>
  </si>
  <si>
    <t>10.1021/j100078a015</t>
  </si>
  <si>
    <t>NW531</t>
  </si>
  <si>
    <t>WOS:A1994NW53100015</t>
  </si>
  <si>
    <t>FOX, NJ; LOCKWOOD, M; COWLEY, SWH; FREEMAN, MP; FRIISCHRISTENSEN, E; MILLING, DK; PINNOCK, M; REEVES, GD</t>
  </si>
  <si>
    <t>EISCAT OBSERVATIONS OF UNUSUAL FLOWS IN THE MORNING SECTOR ASSOCIATED WITH WEAK SUBSTORM ACTIVITY</t>
  </si>
  <si>
    <t>INTERPLANETARY MAGNETIC-FIELD; HIGH-LATITUDE IONOSPHERE; ENERGETIC PARTICLE MEASUREMENTS; NORTH-SOUTH COMPONENT; POLAR-CAP BOUNDARY; GEOMAGNETIC-ACTIVITY; PLASMA-FLOW; AMPTE-UKS; CONVECTION; MAGNETOSPHERE</t>
  </si>
  <si>
    <t>A discussion is given of plasma flows in the dawn and nightside high-latitude ionospheric regions during substorms occurring on a contracted auroral oval, as observed using the EISCAT CP-4-A experiment. Supporting data from the PACE radar, Greenland magnetometer chain, SAMNET magnetometers and geostationary satellites are compared to the EISCAT observations. On 4 October 1989 a weak substorm with initial expansion phase onset signatures at 0030 UT, resulted in the convection reversal boundary observed by EISCAT (at approximately 0415 MLT) contracting rapidly poleward, causing a band of elevated ionospheric ion temperatures and a localised plasma density depletion. This polar cap contraction event is shown to be associated with various substorm signatures; Pi2 pulsations at mid-latitudes, magnetic bays in the mid-night sector and particle injections at geosynchronous orbit. A similar event was observed on the following day around 0230 UT (approximately 0515 MLT) with the unusual and significant difference that two convection reversals were observed, both contracting poleward. We show that this feature is not an ionospheric signature of two active reconnection neutral lines as predicted by the near-Earth neutral model before the plasmoid is ''pinched off'', and present two alternative explanations in terms of (1) viscous and lobe circulation cells and (2) polar cap contraction during northward IMF. The voltage associated with the anti-sunward flow between the reversals reaches a maximum of 13 kV during the substorm expansion phase. This suggests it to be associated with the polar cap contraction and caused by the reconnection of open flux in the geomagnetic tail which has mimicked ''viscous-like'' momentum transfer across the magnetopause.</t>
  </si>
  <si>
    <t>RUTHERFORD APPLETON LAB,DIDCOT OX11 0QX,OXON,ENGLAND; BRITISH ANTARCTIC SURVEY,CAMBRIDGE CB3 0ET,ENGLAND; UNIV YORK,DEPT PHYS,YORK YO1 5DD,N YORKSHIRE,ENGLAND; DANISH METEOROL INST,DK-2100 COPENHAGEN,DENMARK; LANL,LOS ALAMOS,NM 87545</t>
  </si>
  <si>
    <t>UK Research &amp; Innovation (UKRI); Science &amp; Technology Facilities Council (STFC); STFC Rutherford Appleton Laboratory; UK Research &amp; Innovation (UKRI); Natural Environment Research Council (NERC); NERC British Antarctic Survey; University of York - UK; Danish Meteorological Institute DMI; United States Department of Energy (DOE); Los Alamos National Laboratory</t>
  </si>
  <si>
    <t>FOX, NJ (corresponding author), UNIV LONDON IMPERIAL COLL SCI TECHNOL &amp; MED,BLACKETT LAB,LONDON SW7 2BZ,ENGLAND.</t>
  </si>
  <si>
    <t>Reeves, Geoffrey/E-8101-2011; Fox, Nicola J/P-6692-2016; Lockwood, Mike/G-1030-2011; Freeman, Mervyn/E-5687-2019</t>
  </si>
  <si>
    <t>Reeves, Geoffrey/0000-0002-7985-8098; Fox, Nicola J/0000-0003-3411-4228; Lockwood, Mike/0000-0002-7397-2172; Cowley, Stanley/0000-0002-4041-0034; Freeman, Mervyn/0000-0002-8653-8279</t>
  </si>
  <si>
    <t>JUL</t>
  </si>
  <si>
    <t>10.1007/s00585-994-0541-2</t>
  </si>
  <si>
    <t>PA390</t>
  </si>
  <si>
    <t>Green Accepted, hybrid</t>
  </si>
  <si>
    <t>WOS:A1994PA39000009</t>
  </si>
  <si>
    <t>PETZ, W</t>
  </si>
  <si>
    <t>MORPHOLOGY AND MORPHOGENESIS OF STROMBIDIUM-KRYALIS NOV SPEC (CILIOPHORA, STROMBIDIIDA) FROM ANTARCTIC SEA-ICE</t>
  </si>
  <si>
    <t>ARCHIV FUR PROTISTENKUNDE</t>
  </si>
  <si>
    <t>CILIOPHORA; OLIGOTRICHIA; STROMBIDIUM-KRYALIS NOV SPEC; INFRACILIATURE; MORPHOGENESIS; ANTARCTICA</t>
  </si>
  <si>
    <t>N-SP; OLIGOTRICHIDA; CHLOROPLASTS</t>
  </si>
  <si>
    <t>The morphology and morphogenesis of Strombidium kryalis nov. spec. were investigated using protargol silver impregnation. Strombidium kryalis occurs in the brine-filled pore system of Antarctic sea ice. The comparatively small adoral zone of membranelles forms an almost closed spiral around the apical area. The ventral adoral membranelles invaginate on this anterior surface. Strombidium kryalis possesses a single, contractile vacuole. The cytoplasm includes numerous sequestered chloroplasts, some retained from cryptophytes and most from other microalgae. Morphogenesis is enantiotropic, i.e. proter and opisthe are connected by their posterior portions and are 180-degrees inverted during some divisional stages. The oral primordium originates apokinetally near the cell surface. Subsequently, it moves deeper into the cell and differentiates in a temporary sac. The oral anlage evaginates rather early. The somatic ciliature forms by 2 rounds of intrakinetal basal body proliferation; the kineties simply divide. These morphogenetic events confirm a proposed sister-group relationship between Strombidiida (strombidiids) and Oligotrichida (tintinnids and strobilidiids).</t>
  </si>
  <si>
    <t>UNIV BONN, INST ZOOL, W-5300 BONN, GERMANY</t>
  </si>
  <si>
    <t>University of Bonn</t>
  </si>
  <si>
    <t>GUSTAV FISCHER VERLAG</t>
  </si>
  <si>
    <t>JENA</t>
  </si>
  <si>
    <t>VILLENGANG 2, D-07745 JENA, GERMANY</t>
  </si>
  <si>
    <t>0003-9365</t>
  </si>
  <si>
    <t>ARCH PROTISTENKD</t>
  </si>
  <si>
    <t>Arch. Protistenkd.</t>
  </si>
  <si>
    <t>10.1016/S0003-9365(11)80125-9</t>
  </si>
  <si>
    <t>PD885</t>
  </si>
  <si>
    <t>WOS:A1994PD88500007</t>
  </si>
  <si>
    <t>KLAASSEN, M</t>
  </si>
  <si>
    <t>GROWTH AND ENERGETICS OF TERN CHICKS FROM TEMPERATE AND POLAR ENVIRONMENTS</t>
  </si>
  <si>
    <t>AUK</t>
  </si>
  <si>
    <t>ENERGY-EXPENDITURE; METABOLIC-RATE; THERMAL CONDUCTANCE; RESTING METABOLISM; STERNA-PARADISAEA; BIRDS; FOOD; THERMOREGULATION; REQUIREMENTS; ADAPTATION</t>
  </si>
  <si>
    <t>I compared the energetics of Arctic Tern (Sterna paradisaea) chicks from Spitsbergen and The Netherlands, Common Tern (S. hirundo) chicks and Sandwich Tern (S. sandvicensis) chicks from The Netherlands, and Antarctic Tern (S. vittata) chicks from King George Island. Daily energy expenditure (DEE), measured using doubly-labeled water, was only slightly higher in the chicks from the polar environments, despite the higher levels of basal metabolisms (BMR) and higher costs for thermoregulation. Apparently, thermoregulatory cost as part of the DEE of the chick is only a minor item thanks to parental brooding, which may account for energy savings ranging from 40 to 80%. A simple model indicates that the magnitude of these savings is dictated by the parental time budget (i.e. the minimal foraging time needed to meet age-dependent energy requirements of chick). Basal metabolic rate in chicks of the six available studies increased with latitude. The differences could relate to a higher capacity to produce heat, which is necessary in polar environments. The basal-metabolic-rate levels in adult terms, however, do not match this latitudinal pattern for the growing chicks. Ontogenetic studies over a longer time scale would be required to clarify these discrepancies in latitudinal pattern of BMR, for which a functional explanation is given in terms of differences in migratory biology.</t>
  </si>
  <si>
    <t>DLO, INST FORESTRY &amp; NAT RES, 6700 AA WAGENINGEN, NETHERLANDS; UNIV GRONINGEN, ZOOL LAB, 9750 AA HAREN, NETHERLANDS</t>
  </si>
  <si>
    <t>University of Groningen</t>
  </si>
  <si>
    <t>Klaassen, Marcel/B-4325-2008</t>
  </si>
  <si>
    <t>Klaassen, Marcel/0000-0003-3907-9599</t>
  </si>
  <si>
    <t>OXFORD UNIV PRESS INC</t>
  </si>
  <si>
    <t>CARY</t>
  </si>
  <si>
    <t>JOURNALS DEPT, 2001 EVANS RD, CARY, NC 27513 USA</t>
  </si>
  <si>
    <t>0004-8038</t>
  </si>
  <si>
    <t>1938-4254</t>
  </si>
  <si>
    <t>Ornithology</t>
  </si>
  <si>
    <t>PM425</t>
  </si>
  <si>
    <t>WOS:A1994PM42500003</t>
  </si>
  <si>
    <t>HENNION, F; FIASSON, JL; GLUCHOFFFIASSON, K</t>
  </si>
  <si>
    <t>MORPHOLOGICAL AND PHYTOCHEMICAL RELATIONSHIPS BETWEEN RANUNCULUS SPECIES FROM ILES-KERGUELEN</t>
  </si>
  <si>
    <t>BIOCHEMICAL SYSTEMATICS AND ECOLOGY</t>
  </si>
  <si>
    <t>HYDROPHILOUS RANUNCULUS; SUB-ANTARCTIC PHANEROGRAMS; VARIABILITY; MORPHOLOGY; FLAVONOIDS; CHEMOTAXONOMY</t>
  </si>
  <si>
    <t>FLAVONOID DIVERSITY; HYPOCHOERIS; ENDEMISM</t>
  </si>
  <si>
    <t>The three species of Ranunculus present in lles Kerguelen were investigated: R. moseleyi, R. pseudotrullifolius and R. biternatus. Representative individuals were collected in very diverse sites and analyzed for their morphometry and flavonoid pattern. The only flavonoid aglycone present is quercetin, accumulated mainly as 3-(phenolic acyl-osyl)glucoside-7-glucoside. The 3-terminal sugar is mainly glucose in R. biternatus vs xylose in the other two species: this pattern of taxonomic relationships mirrors that obtained from ecological and caryological characters. Moreover the variability reflects genetic differentiation in R. biternatus, a species of diverse but stable habitats, vs phenotypic plasticity in the other two species in response to fluctuating habitats. It is suggested that the endemic R. moseleyi is a very recent species evolved in this archipelago from R. pseudotrullifolius.</t>
  </si>
  <si>
    <t>UNIV LYON 1,BIOL MICROMOLEC &amp; PHYTOCHIM LAB,43 BLVD 11 NOVEMBRE,F-69622 VILLEURBANNE,FRANCE; BRITISH ANTARCTIC SURVEY,DIV TERR &amp; FRESHWATER LIFE SCI,CAMBRIDGE CB3 0ET,ENGLAND</t>
  </si>
  <si>
    <t>Universite Claude Bernard Lyon 1; UK Research &amp; Innovation (UKRI); Natural Environment Research Council (NERC); NERC British Antarctic Survey</t>
  </si>
  <si>
    <t>Hennion, Francoise/P-3356-2014</t>
  </si>
  <si>
    <t>Hennion, Francoise/0000-0001-5355-5614</t>
  </si>
  <si>
    <t>0305-1978</t>
  </si>
  <si>
    <t>BIOCHEM SYST ECOL</t>
  </si>
  <si>
    <t>Biochem. Syst. Ecol.</t>
  </si>
  <si>
    <t>10.1016/0305-1978(94)90048-5</t>
  </si>
  <si>
    <t>Biochemistry &amp; Molecular Biology; Ecology; Evolutionary Biology</t>
  </si>
  <si>
    <t>Biochemistry &amp; Molecular Biology; Environmental Sciences &amp; Ecology; Evolutionary Biology</t>
  </si>
  <si>
    <t>PC831</t>
  </si>
  <si>
    <t>WOS:A1994PC83100010</t>
  </si>
  <si>
    <t>SMITH, TG; MARTIN, AR</t>
  </si>
  <si>
    <t>DISTRIBUTION AND MOVEMENTS OF BELUGAS, DELPHINAPTERUS-LEUCAS, IN THE CANADIAN HIGH ARCTIC</t>
  </si>
  <si>
    <t>CANADIAN JOURNAL OF FISHERIES AND AQUATIC SCIENCES</t>
  </si>
  <si>
    <t>WHALES</t>
  </si>
  <si>
    <t>Belugas, Delphinapterus leucas, move into the coastal waters of Somerset Island as soon as the annual land-fast ice breaks up in late June - early July. Six bays or inlets which receive the outflow of rivers are the major areas of summer aggregation. Belugas captured and equipped with satellite-linked UHF transmitters in Cunningham Inlet (Barrow Strait), Elwin Bay (Prince Regent Inlet), and Creswell Bay moved west into Peel Sound where they frequented two other estuaries. Rapid and directed movement out of Peel Sound occurred in late August. All of the animals which transmitted locations into September or October moved to eastern Devon Island and Jones Sound. The longest period of transmission was 75 d, lasting until mid-October. Belugas tagged in three different locations around Somerset Island in the summers of 1988-93 showed a well-defined and consistent pattern of behaviour. Aerial surveys done during this period confirm that the vast majority of belugas in this region are involved in these seasonal movements.</t>
  </si>
  <si>
    <t>BRITISH ANTARCTIC SURVEY,SEA MAMMAL RES UNIT,CAMBRIDGE CB3 0ET,ENGLAND</t>
  </si>
  <si>
    <t>SMITH, TG (corresponding author), FISHERIES &amp; OCEANS CANADA,BIOL SCI BRANCH,PACIFIC BIOL STN,NANAIMO V9R 5K6,BC,CANADA.</t>
  </si>
  <si>
    <t>NATL RESEARCH COUNCIL CANADA</t>
  </si>
  <si>
    <t>RESEARCH JOURNALS, MONTREAL RD, OTTAWA ON K1A 0R6, CANADA</t>
  </si>
  <si>
    <t>0706-652X</t>
  </si>
  <si>
    <t>CAN J FISH AQUAT SCI</t>
  </si>
  <si>
    <t>Can. J. Fish. Aquat. Sci.</t>
  </si>
  <si>
    <t>10.1139/f94-166</t>
  </si>
  <si>
    <t>Fisheries; Marine &amp; Freshwater Biology</t>
  </si>
  <si>
    <t>PP189</t>
  </si>
  <si>
    <t>WOS:A1994PP18900021</t>
  </si>
  <si>
    <t>MARSHALL, S; OGLESBY, RJ</t>
  </si>
  <si>
    <t>AN IMPROVED SNOW HYDROLOGY FOR GCMS .1. SNOW COVER FRACTION, ALBEDO, GRAIN-SIZE, AND AGE</t>
  </si>
  <si>
    <t>SPECTRAL ALBEDO; CLIMATE MODEL; SENSITIVITY; CO2; GLACIATION; RADIATION</t>
  </si>
  <si>
    <t>A new, physically-based snow hydrology has been implemented into the NCAR CCM1. The snow albedo is based on snow depth, solar zenith angle, snow cover pollutants, cloudiness, and a new parameter, the snow grain size. Snow grain size in turn depends on temperature and snow age. An improved expression is used for fractional snow cover which relates it to surface roughness and to snow depth. Each component of the new snow hydrology was implemented separately and then combined to make a new control run integrated for ten seasonal cycles. With the new snow hydrology, springtime snow melt occurs more rapidly, leading to a more reasonable late spring and summer distribution of snow cover. Little impact is seen on winter snow cover, since the new hydrology affects snow melt directly, but snowfall only indirectly, if at all. The influence of the variable grain size appears more important when snow packs are relatively deep while variable fractional snow cover becomes increasingly important as the snow pack thins. Variable surface roughness affects the snow cover fraction directly, but shows little effect on the seasonal cycle of the snow line. As an applicaion of the new snow hydrology, we have rerun simulations involving Antarctic and Northern Hemisphere glaciation; these simulations were previously made with CCM1 and the old snow hydrology. Relatively little difference is seen for Antarctica, but a profound difference occurs for the Northern Hemisphere. In particular, ice sheets computed using net snow accumulations from the GCM are more numerous and larger in extent with the new snow hydrology. The new snow hydrology leads to a better simulation of the seasonal cycle of snow cover, however, our primary goal in implementing it into the GCM is to improve the predictive capabilities of the model. Since the snow hydrology is based on fundamental physical processes, and has well-defined parameters, it should enable model simulations of climatic change in which we have increased confidence.</t>
  </si>
  <si>
    <t>PURDUE UNIV,DEPT EARTH &amp; ATMOSPHER SCI,1397 CIVL BLDG,W LAFAYETTE,IN 47907; COLORADO STATE UNIV,DEPT EARTH RESOURCES,FT COLLINS,CO 80523</t>
  </si>
  <si>
    <t>Purdue University System; Purdue University; Colorado State University</t>
  </si>
  <si>
    <t>10.1007/s003820050033</t>
  </si>
  <si>
    <t>NX688</t>
  </si>
  <si>
    <t>WOS:A1994NX68800002</t>
  </si>
  <si>
    <t>MCCANN, MP; SEMTNER, AJ; CHERVIN, RM</t>
  </si>
  <si>
    <t>TRANSPORTS AND BUDGETS OF VOLUME, HEAT, AND SALT FROM A GLOBAL EDDY-RESOLVING OCEAN MODEL</t>
  </si>
  <si>
    <t>EQUATORIAL PACIFIC-OCEAN; LAYER SALINITY BUDGET; WORLD OCEAN; ATLANTIC-OCEAN; INDIAN-OCEAN; CIRCULATION; WATER; FLUXES</t>
  </si>
  <si>
    <t>The results from an integration of a global ocean circulation model have been condensed into an analysis of the volume, heat, and salt transports among the major ocean basins. Transports are also broken down between the model's Ekman, thermocline, and deep layers. Overall, the model does well. Horizontal exchanges of mass, heat, and salt between ocean basins have reasonable values; and the volume of North Atlantic Deep Water (NADW) transport is in general agreement with what limited observations exist. On a global basis the zonally integrated meridional heat transport is poleward at all latitudes except for the latitude band 30-degrees-S to 45-degrees-S. This anomalous transport is most likely a signature of the model's inability to form Antarctic Intermediate (AAIW) and Antarctic bottom water (AABW) properly. Eddy heat transport is strong at the equator where its convergence heats the equatorial Pacific about twice as much as it heats the equatorial Atlantic. The greater heating in the Pacific suggests that mesoscale eddies may be a vital mechanism for warming and maintaining an upwelling portion of the global conveyor-belt circulation. The model's fresh water transport compares well with observations. However, in the Atlantic there is an excessive southward transport of fresh water due to the absence of the Mediterranean outflow and weak northward flow of AAIW. Eddies in the mid-latitudes act to redistribute heat and salt down the mean gradients. Residual fluxes calculated from a sum of the computed advective (including eddies), forced, and stored fluxes of heat and salt represent transport mostly due to vertical sub-grid scale mixing processes. Perhaps the model's greatest weakness is the lack of strong AAIW and AABW circulation cells. Accurate thermohaline forcing in the North Atlantic (based on numerous hydrographic observations) helps the model adequately produce NADW. In contrast, the southern ocean is an area of sparse observation. Better thermohaline observations in this area may be needed if models such as this are to produce the deep convection that will achieve more accurate simulations of the global 3-dimensional circulation.</t>
  </si>
  <si>
    <t>USN,POSTGRAD SCH,CODE OC,MONTEREY,CA 93943; NATL CTR ATMOSPHER RES,BOULDER,CO 80307</t>
  </si>
  <si>
    <t>United States Department of Defense; United States Navy; Naval Postgraduate School; National Center Atmospheric Research (NCAR) - USA</t>
  </si>
  <si>
    <t>MCCANN, MP (corresponding author), USN,POSTGRAD SCH,CODE 51,MONTEREY,CA 93943, USA.</t>
  </si>
  <si>
    <t>10.1007/s003820050036</t>
  </si>
  <si>
    <t>WOS:A1994NX68800005</t>
  </si>
  <si>
    <t>HOLE, MJ; LEMASURIER, WE</t>
  </si>
  <si>
    <t>TECTONIC CONTROLS ON THE GEOCHEMICAL COMPOSITION OF CENOZOIC, MAFIC ALKALINE VOLCANIC-ROCKS FROM WEST ANTARCTICA</t>
  </si>
  <si>
    <t>CONTRIBUTIONS TO MINERALOGY AND PETROLOGY</t>
  </si>
  <si>
    <t>TRACE-ELEMENT; GRAHAM LAND; MANTLE; BASALTS; PENINSULA; MAGMATISM; HISTORY; PLATE; RIFT; SUBDUCTION</t>
  </si>
  <si>
    <t>Cenozoic, mafic alkaline volcanic rocks throughout West Antarctica (WA) occupy diverse tectonic environments. On the Antarctic Peninsula (AP), late Miocene-Pleistocene (7 to &lt; 1 Ma) alkaline basaltic rocks were erupted &lt; 1 to 45 million years after subduction ceased along the Pacific margin of the AP. In Marie Byrd Land (MBL), by contrast, alkaline basaltic volcanism has been semi-continuous from 25-30 Ma to the present, and occurs in the West Antarctic rift system. Together, these Antarctic tectono-magmatic associations are analogous to the Basin and Range, Sierran, and Coast Range batholith provinces. Unlike the western US, however, basaltic rocks throughout WA have uniform geochemical characteristics, with especially narrow ranges in initial Sr-87/Sr-86 (0.7026-0.7035), Nd-143/Nd-144 (0.51286-0.51299), and La/Nb (0.6-1.4) ratios, suggesting very limited input from ''old'' subcontinental lithosphere or crustal sources during magma genesis. However, there are significant differences in the relative and absolute abundances of the LILE (large-ion-lithophile elements), and these divide WA into two provinces. Basalts from the AP region have unusually high K/Ba and K/Rb ratios (50-140 and 500-1500 respectively) and marked Ba depletion (Ba/Nb = 2.5-8.0; Ba ppm 66-320) relative to MBL basalts, which have LILE distributions within the range for OIB (ocean-island basalt) (K/Ba &lt; 50, Ba/Nb 5-20). This geochemical contrast is accompanied by a three-fold increase in the age range of volcanic activity and a three orders of magnitude increase in the volume of eruptive products, within MBL. The regional differences in geochemistry, and in the volume and duration of volcanic activity, are best explained by a plume-related origin for MBL basalts, whereas alkaline magmatism in the AP is causally related to slab window formation following the cessation of subduction. Plume activity has already been proposed to explain tectonic doming and associated spatial patterns of volcanism in MBL. Most MBL geochemical traits are shared by the volcanic rocks of the western Ross Sea, suggesting that a large plume head underlies the West Antarctic rift system. The uniformity of basalt compositions throughout WA and the entire rift system suggest uniformly minimal extension throughout this region during late Cenozoic time. Differences in crustal thicknesses can be explained by early Cenozoic or pre-Cenozoic extension, but restraint on extension is suggested by the size of the region and the implied size of the plume. The c. 95% encirclement of the Antarctic plate by mid-ocean ridges and transforms restrains extension on a regional scale, leading to non-adiabatic plume rise and correspondingly little decompression melting.</t>
  </si>
  <si>
    <t>UNIV COLORADO,DEPT GEOL,DENVER,CO 80204</t>
  </si>
  <si>
    <t>University of Colorado System; University of Colorado Denver</t>
  </si>
  <si>
    <t>HOLE, MJ (corresponding author), UNIV ABERDEEN,DEPT GEOL &amp; PETR GEOL,MESTON BLDG,ABERDEEN AB9 2UE,SCOTLAND.</t>
  </si>
  <si>
    <t>Hole, Malcolm/0000-0002-1622-4266</t>
  </si>
  <si>
    <t>0010-7999</t>
  </si>
  <si>
    <t>CONTRIB MINERAL PETR</t>
  </si>
  <si>
    <t>Contrib. Mineral. Petrol.</t>
  </si>
  <si>
    <t>10.1007/BF00286842</t>
  </si>
  <si>
    <t>Geochemistry &amp; Geophysics; Mineralogy</t>
  </si>
  <si>
    <t>NX685</t>
  </si>
  <si>
    <t>WOS:A1994NX68500007</t>
  </si>
  <si>
    <t>KONTAR, EA; SOKOV, AV</t>
  </si>
  <si>
    <t>A BENTHIC STORM IN THE NORTHEASTERN TROPICAL PACIFIC OVER THE FIELDS OF MANGANESE NODULES</t>
  </si>
  <si>
    <t>MADEIRA ABYSSAL-PLAIN; GULF-STREAM; WORLD OCEAN; FLOW; WATER</t>
  </si>
  <si>
    <t>Studies in the northeastern tropical Pacific over 5 years have revealed high eddy activity in the region. Measurements show considerable space-time variation in the bottom currents. A near-bottom intensification in the current velocity over the bottom boundary layer (BBL) has been recorded. A benthic storm (BS) lasting about 10 days, at a maximum measured velocity of 13 cm s-1 6 m above the bottom, appeared to be related to eddies extending to the bottom. The action of these eddies can lead to a change in the direction of the bottom currents and an increase in their velocity. This action also manifests itself by a change in the depth of the benthic thermocline, a reduction in its thickness and in the temperature gradient, as well as in a transformation of the Antarctic Bottom Water (AABW) and the emergence of bottom fronts.</t>
  </si>
  <si>
    <t>STATE OCEANOG INST,MOSCOW 119838,RUSSIA</t>
  </si>
  <si>
    <t>KONTAR, EA (corresponding author), PP SHIRSHOV INST OCEANOL,23 KRASIKOVA UL,MOSCOW 117218,RUSSIA.</t>
  </si>
  <si>
    <t>10.1016/0967-0637(94)90019-1</t>
  </si>
  <si>
    <t>PA990</t>
  </si>
  <si>
    <t>WOS:A1994PA99000007</t>
  </si>
  <si>
    <t>NIEDERMANN, S; GRAF, T; KIM, JS; KOHL, CP; MARTI, K; NISHIIZUMI, K</t>
  </si>
  <si>
    <t>COSMIC-RAY PRODUCED NE-21 IN TERRESTRIAL QUARTZ - THE NEON INVENTORY OF SIERRA-NEVADA QUARTZ SEPARATES</t>
  </si>
  <si>
    <t>COSMOGENIC NUCLIDES; PRODUCTION-RATES; ANTARCTIC ROCKS; SUMMIT LAVAS; INSITU; EXPOSURE; ISOTOPES; HELIUM; BE-10; AL-26</t>
  </si>
  <si>
    <t>The study of cosmic-ray-produced radioactive and stable nuclides on the surface of the Earth can provide relevant geomorphological and glaciological information. At present, the cosmic ray production rates of stable Ne-21 are not well known. This study attempts to remedy the situation by determining the production rate ratio of Ne-21 and Al-26, P21/P-26, in quartz. Al-26 concentrations and P-26 rates have previously been investigated for quartz separates of Sierra Nevada rocks which were brought to the surface by glacial scouring during the Tioga period at the end of the last ice age [1]. We used splits of the same samples for our studies and found that Ne in these rocks represents a mixture of several components: trapped Ne, nucleogenic Ne-21 and Ne-22 produced by (alpha,n) reactions in oxygen and fluorine, respectively, as well as cosmic-ray-produced Ne, which is the component of interest in this study. The trapped component was substantially lost in one sample (W86-12) by crushing and by a density separation of the grain sizes 38-90 mum and 90-125 mum, permitting the resolution of the in situ produced Ne-21 into cosmic-ray spallation and (alpha,n) produced components and the determination of a lower limit to P21/P-26. In a second sample (W86-8) one split contained small enough amounts of nucleogenic Ne-21 to permit the determination of a reasonable upper limit to P21/P-26. The two ratio determinations are consistent within error limits and the value adopted, 0.65 +/- 0.11 (2sigma), agrees with ratios observed in extraterrestrial matter. Apparently, P21/P-26 is thus not very sensitive to the neutron spectrum. However, the observed production rate ratio is substantially larger than theoretical estimates for Si targets, reflecting poorly known neutron excitation functions. The above P21/P-26 value, coupled to the observed Al-26 production rate [1], corresponds to a Ne-21 production rate of P21 = 21 atoms g-1 a-1 in quartz or to P21 = 45 atoms (g Si)-1 a-1 (at sea level and high latitudes). This rate is based on an adopted exposure age of 11,000 yr for our quartz samples.</t>
  </si>
  <si>
    <t>UNIV CALIF SAN DIEGO,DEPT CHEM,LA JOLLA,CA 92093</t>
  </si>
  <si>
    <t>University of California System; University of California San Diego</t>
  </si>
  <si>
    <t>10.1016/0012-821X(94)90225-9</t>
  </si>
  <si>
    <t>PC442</t>
  </si>
  <si>
    <t>WOS:A1994PC44200023</t>
  </si>
  <si>
    <t>CULLEN, R</t>
  </si>
  <si>
    <t>ANTARCTIC MINERALS AND CONSERVATION</t>
  </si>
  <si>
    <t>ECOLOGICAL ECONOMICS</t>
  </si>
  <si>
    <t>New-Zealand-Association-of-Economists Conference</t>
  </si>
  <si>
    <t>AUG, 1991</t>
  </si>
  <si>
    <t>LINCOLN UNIV, CANTERBURY, NEW ZEALAND</t>
  </si>
  <si>
    <t>LINCOLN UNIV</t>
  </si>
  <si>
    <t>ANTARCTICA; MINING</t>
  </si>
  <si>
    <t>OPTION VALUE; ECONOMIC-GROWTH; PRESERVATION</t>
  </si>
  <si>
    <t>The Consultative Parties to the Antarctic Treaty agreed in October 1991 on an Environmental Protocol which, if ratified, will preclude mining in Antarctica for 50 years. Moves to preclude exploitation of Antarctic mineral resources are motivated by concern about possible environmental damages associated with mining. Extraction of Antarctic minerals is currently unprofitable, but could become economically important in the future. Allocative efficiency, risk aversion, and inter-generational fairness criteria are employed in this paper to consider the merits of the proposed Environment Protocol to the Antarctic Treaty. The Environmental Protocol is judged to provide an appropriate combination of environmental protection whilst maintaining the possibility of future mineral extraction.</t>
  </si>
  <si>
    <t>CULLEN, R (corresponding author), LINCOLN UNIV,DEPT ECON &amp; MKT,POB 84,CANTERBURY,NEW ZEALAND.</t>
  </si>
  <si>
    <t>Cullen, Ross/K-6370-2019</t>
  </si>
  <si>
    <t>0921-8009</t>
  </si>
  <si>
    <t>ECOL ECON</t>
  </si>
  <si>
    <t>Ecol. Econ.</t>
  </si>
  <si>
    <t>10.1016/0921-8009(94)90005-1</t>
  </si>
  <si>
    <t>Ecology; Economics; Environmental Sciences; Environmental Studies</t>
  </si>
  <si>
    <t>Conference Proceedings Citation Index - Social Science &amp; Humanities (CPCI-SSH); Social Science Citation Index (SSCI); Science Citation Index Expanded (SCI-EXPANDED)</t>
  </si>
  <si>
    <t>Environmental Sciences &amp; Ecology; Business &amp; Economics</t>
  </si>
  <si>
    <t>NY029</t>
  </si>
  <si>
    <t>WOS:A1994NY02900007</t>
  </si>
  <si>
    <t>MCKAY, G; LE, L; WAGSTAFF, J; CROZAZ, G</t>
  </si>
  <si>
    <t>EXPERIMENTAL PARTITIONING OF RARE-EARTH ELEMENTS AND STRONTIUM - CONSTRAINTS ON PETROGENESIS AND REDOX CONDITIONS DURING CRYSTALLIZATION OF ANTARCTIC ANGRITE LEWIS CLIFF-86010</t>
  </si>
  <si>
    <t>DOS-REIS METEORITE; DIFFUSION; PETROLOGY</t>
  </si>
  <si>
    <t>The partitioning of REE and Sr among anorthite, fassaitic pyroxene, and synthetic melts similar in bulk composition to angrite LEW 86010 was studied experimentally at 1 atm and 1175-1210-degrees-C using the percent level doping technique. Most experiments were at an oxygen fugacity 1 log unit above the iron-wustite buffer, but Eu and Gd partitioning were studied from iron-wustite to just above quartz-fayalite-magnetite. Pyroxene partition coefficients are correlated with Al content of the pyroxene. Despite the fassaitic nature of the synthetic pyroxenes, partition coefficients are not dramatically different from those for diopside. Pyroxene/melt REE partition coefficients range from .08 for La to .45 for Yb. Plagioclase/melt coefficients (except for Eu) range from .022 for La to .004 for Yb. D(Eu) varies by nearly a factor of 2 for pyroxene and nearly a factor of 5 for plagioclase over the four log unit range of fO2 studied. Parent melts calculated by inverting natural pyroxene and anorthite cores from LEW 86010 using partition coefficients from this study are in excellent agreement with one another. This agreement is strong evidence for (1) equilibrium between the natural mineral cores at the time the meteorite crystallized, and (2) lack of subsequent subsolidus diffusive modification of REE abundances in the cores. The overall levels of the computed REE patterns agree well with REE abundances in bulk samples of LEW 86010, supporting the idea that this sample formed through a process approximating closed-system fractional crystallization. The observed variation of D(Eu)/D(Gd) with fO2 for pyroxene and plagioclase was combined with Eu and Gd abundances from mineral cores in LEW 86010 to estimate the oxygen fugacity under which this sample crystallized. Results indicate crystallization at about 1 log unit above iron-wustite, considerably more oxidizing than conditions under which common basaltic achondrites such as eucrites are thought to have formed.</t>
  </si>
  <si>
    <t>LOCKHEED ENGN &amp; SCI CO,HOUSTON,TX 77058; WASHINGTON UNIV,DEPT EARTH &amp; PLANETARY SCI,ST LOUIS,MO 63130; WASHINGTON UNIV,MCDONNELL CTR SPACE SCI,ST LOUIS,MO 63130</t>
  </si>
  <si>
    <t>Lockheed Martin; Washington University (WUSTL); Washington University (WUSTL)</t>
  </si>
  <si>
    <t>MCKAY, G (corresponding author), NASA,LYNDON B JOHNSON SPACE CTR,PLANETARY SCI BRANCH,SN4,HOUSTON,TX 77058, USA.</t>
  </si>
  <si>
    <t>McKay, Gareth/HNJ-3797-2023</t>
  </si>
  <si>
    <t>10.1016/0016-7037(94)90124-4</t>
  </si>
  <si>
    <t>NX237</t>
  </si>
  <si>
    <t>WOS:A1994NX23700013</t>
  </si>
  <si>
    <t>WILLAN, RCR</t>
  </si>
  <si>
    <t>STRUCTURAL SETTING AND TIMING OF HYDROTHERMAL VEINS AND BRECCIAS ON HURD PENINSULA, SOUTH SHETLAND ISLANDS - A POSSIBLE VOLCANIC-RELATED EPITHERMAL SYSTEM IN DEFORMED TURBIDITES</t>
  </si>
  <si>
    <t>GEOLOGICAL MAGAZINE</t>
  </si>
  <si>
    <t>ANTARCTIC PENINSULA; DEPOSITS; FRACTURES; ENVIRONMENTS; PRESSURE; ARRAYS; ROCK</t>
  </si>
  <si>
    <t>Quartz veins and vein-breccias in a greywacke-shale sequence of ?Carboniferous-Triassic age were previously regarded as mesothermal silicified fault breccias, and related to an adjacent Eocene granodiorite pluton. New mapping of vein assemblages and textures, and their structural and cross-cutting relationships, demonstrates that the steeply dipping, sheeted, epithermal-textured vein array was hydraulic in origin and possibly Cretaceous in age. The main vein and breccia swarm trends for 14 km NNE along-strike and - 2 km across-strike, cutting large irregular areas of silicified and brecciated sandstone, and patchy areas of pyritic, propylitic and K-feldspar alteration. Angular vein fabrics and hydraulic disruption textures indicate wedging by hydrothermal solutions, hydraulic rupture, brecciation and fragment transport, followed by open-space precipitation, in veins generally &lt; 15 cm thick and breccias up to a few metres thick. Hydrothermal quartz, chlorite, calcite and chalcedony predominate, with variable amounts of chalcopyrite, galena, sphalerite and pyrite. Epidote, arsenopyrite, K-feldspar and andradite garnet are conspicuous in places. Breccias were pre- and syn-mineralization, whereas mineral precipitation was pre-, syn- and post-breccia formation. Hydrothermal activity was simultaneous with extensional faulting, striking NNE, and accompanied by intrusion of dacitic dykes. There followed conjugate shearing on east- and ESE-striking faults, intrusion of high-level tonalite stocks, and several phases of basaltic andesite dyke intrusion. These hypabyssal rocks were probably coeval with the Antarctic Peninsula Volcanic Group dominating Livingston Island, dated between 130 and 75 Ma. Minor copper and iron sulphide-bearing veins occur in adjacent volcanic and hypabyssal intrusive rocks. The Hurd Peninsula veins may, therefore, form part of a volcanic-epithermal hydrothermal system (adularia-sericite-quartz type), of Cretaceous age, rather than a porphyry-related system of Eocene age.</t>
  </si>
  <si>
    <t>WILLAN, RCR (corresponding author), BRITISH ANTARCTIC SURVEY,NAT ENVIRONM RES COUNCIL,HIGH CROSS,MADINGLEY RD,CAMBRIDGE CB3 0ET,ENGLAND.</t>
  </si>
  <si>
    <t>40 WEST 20TH STREET, NEW YORK, NY 10011-4211</t>
  </si>
  <si>
    <t>0016-7568</t>
  </si>
  <si>
    <t>GEOL MAG</t>
  </si>
  <si>
    <t>Geol. Mag.</t>
  </si>
  <si>
    <t>10.1017/S0016756800012103</t>
  </si>
  <si>
    <t>PB845</t>
  </si>
  <si>
    <t>WOS:A1994PB84500003</t>
  </si>
  <si>
    <t>BIRKENMAJER, K</t>
  </si>
  <si>
    <t>EVOLUTION OF THE PACIFIC MARGIN OF THE NORTHERN ANTARCTIC PENINSULA - AN OVERVIEW</t>
  </si>
  <si>
    <t>GEOLOGISCHE RUNDSCHAU</t>
  </si>
  <si>
    <t>NORTHERN ANTARCTIC PENINSULA; MAGMATIC ARCS; SUBDUCTION; RIFTING; PERMIAN; TRIASSIC TO RECENT</t>
  </si>
  <si>
    <t>GEOCHRONOLOGY</t>
  </si>
  <si>
    <t>The sector of the northern Antarctic Peninsula between the Tula and Shackleton Fracture Zones provides evidence for the subduction of south-east Pacific oceanic crust under Antarctic continental crust during Late Mesozoic through Miocene times. The pre-subduction depositional history of this sector includes the formation of a marine siliciclastic turbidite wedge (?Permian - Triassic) deposited in a marginal basin setting. It was folded and thrust retroarc before the Middle Jurassic to form the Trinity accretion foldbelt, which extended for several hundred kilometres along the Pacific margin of Gondwanaland. The foldbelt was deeply eroded and levelled under subaerial conditions, then unconformably covered either by Middle - Upper Jurassic alluvial to lacustrine deposits (in the north) or by Early Cretaceous basic lavas (in the south). The subduction-related magmatism, in the form of acidic effusions and intrusions, began in the northern Antarctic Peninsula during Middle Jurassic times and continued as predominantly basic lavas and agglomerates intruded by basic, intermediate and acidic plutons, and by a succession of dykes, during the Early to Late Cretaceous. Thus the inner magmatic arc of the northern Antarctic Peninsula (northern Graham Land - Trinity Peninsula) was formed. An outward (north-westerly) migration of centres of magmatic activity with time (Cretaceous-Tertiary) towards the subduction trench, coupled with a northeastward shift of these centres along the Arc's length due to the counterclockwise rotation of Antarctica, produced the outer magmatic arc of the South Shetland Islands. Slight folding of Late Mesozoic and Tertiary magmatic suites occurred at several stages of subduction. Stronger folding and retroarc thrusting appeared locally as a result of the collision of the Aluk Ridge-Antarctic Peninsula during the Mid-Miocene. The latest plate tectonic event was the opening of the Bransfield Rift (Oligocene - Recent) as a spreading back-arc basin, associated with terrestrial and submarine volcanic activity.</t>
  </si>
  <si>
    <t>BIRKENMAJER, K (corresponding author), POLISH ACAD SCI,INST GEOL SCI,UL SENACKA 3,PL-31002 KRAKOW,POLAND.</t>
  </si>
  <si>
    <t>0016-7835</t>
  </si>
  <si>
    <t>GEOL RUNDSCH</t>
  </si>
  <si>
    <t>Geol. Rundsch.</t>
  </si>
  <si>
    <t>PA553</t>
  </si>
  <si>
    <t>WOS:A1994PA55300008</t>
  </si>
  <si>
    <t>BARKER, DHN; AUSTIN, JA</t>
  </si>
  <si>
    <t>CRUSTAL DIAPIRISM IN BRANSFIELD STRAIT, WEST ANTARCTICA - EVIDENCE FOR DISTRIBUTED EXTENSION IN MARGINAL-BASIN FORMATION</t>
  </si>
  <si>
    <t>New multichannel seismic data from Bransfield Strait, West Antarctica, image complex fan-shaped faulting patterns along the Antarctic Peninsula margin. Although a neovolcanic zone running along the strait's axis has been presumed to be a nascent spreading center and the primary focus for extension, the fan-shaped faulting pattern can be interpreted instead as evidence for intracrustal diapirism, suggesting separate, diffuse zones of extension. Furthermore, the diapiric trend approximately 5-degrees divergent from that of the neovolcanic zone supports temporal and spatial evolution of stress, perhaps in response to complex plate interactions to the northeast.</t>
  </si>
  <si>
    <t>UNIV TEXAS,INST GEOPHYS,AUSTIN,TX 78759</t>
  </si>
  <si>
    <t>University of Texas System; University of Texas Austin</t>
  </si>
  <si>
    <t>BARKER, DHN (corresponding author), UNIV TEXAS,DEPT GEOL SCI,8701 N MOPAC EXPRESSWAY,AUSTIN,TX 78759, USA.</t>
  </si>
  <si>
    <t>Austin, James/G-6135-2010</t>
  </si>
  <si>
    <t>10.1130/0091-7613(1994)022&lt;0657:CDIBSW&gt;2.3.CO;2</t>
  </si>
  <si>
    <t>NU819</t>
  </si>
  <si>
    <t>WOS:A1994NU81900020</t>
  </si>
  <si>
    <t>VOVK, VY</t>
  </si>
  <si>
    <t>STUDY OF THE (INVERSE) SIGNAL CHARACTERISTICS FROM THE OBLIQUE SOUNDING DATA OBTAINED IN THE ANTARCTIC</t>
  </si>
  <si>
    <t>GEOMAGNETIZM I AERONOMIYA</t>
  </si>
  <si>
    <t>VOVK, VY (corresponding author), ARCTIC &amp; ANTARCTIC RES INST,ST PETERSBURG,RUSSIA.</t>
  </si>
  <si>
    <t>0016-7940</t>
  </si>
  <si>
    <t>GEOMAGN AERON+</t>
  </si>
  <si>
    <t>Geomagn. Aeron.</t>
  </si>
  <si>
    <t>JUL-AUG</t>
  </si>
  <si>
    <t>PK868</t>
  </si>
  <si>
    <t>WOS:A1994PK86800019</t>
  </si>
  <si>
    <t>BESPROZVANNAYA, AS; SHCHUKA, TI; KISHCHA, PV; NEPOMNYASHCHAYA, EV; PULINETS, SA</t>
  </si>
  <si>
    <t>DR-CURRENT EFFECT ON THE DYNAMICS OF THE NIGHTTIME IONOSPHERIC TROUGH DURING THE SEPTEMBER 1989 MAGNETIC STORMS</t>
  </si>
  <si>
    <t>RUSSIAN ACAD SCI,INST TERR MAGNETISM IONOSPHERE &amp; RADIOWAVE PROPAGAT,TROITSK,RUSSIA</t>
  </si>
  <si>
    <t>Russian Academy of Sciences; Pushkov Institute of Terrestrial Magnetism, Ionosphere &amp; Radio Wave Propagation</t>
  </si>
  <si>
    <t>BESPROZVANNAYA, AS (corresponding author), ARCTIC &amp; ANTARCTIC RES INST,ST PETERSBURG,RUSSIA.</t>
  </si>
  <si>
    <t>Kishcha, Pavel/H-8461-2016; Pulinets, Sergey Alexander/F-7462-2011</t>
  </si>
  <si>
    <t>Pulinets, Sergey Alexander/0000-0003-3944-6686</t>
  </si>
  <si>
    <t>WOS:A1994PK86800023</t>
  </si>
  <si>
    <t>GRUZDEV, AN; SITNOV, SA</t>
  </si>
  <si>
    <t>ANALYSIS OF THE ANNUAL VARIATION OF TROPOSPHERIC AND STRATOSPHERIC OZONE DERIVED FROM OZONESONDE DATA</t>
  </si>
  <si>
    <t>AMUNDSEN-SCOTT STATIONS; SEASONAL-VARIATIONS; SURFACE OZONE; SOUNDING DATA; SATELLITE; PECULIARITIES; ANTARCTICA; RESOLUTE</t>
  </si>
  <si>
    <t>The comprehensive analysis of annual variation in the latitude-height field of ozone mixing ratios is performed on the basis of ozone soundings at 28 stations of the World ozone measuring network. Using different characteristics of the annual variation and applying various methods of analysis peculiarities and common features of the intra-annual evolution of ozone are revealed in the middle and lower stratosphere, the free troposphere and the atmospheric boundary layer in the Arctic, Antarctic, middle and subtropical latitudes of the Northern Hemisphere (NH), middle latitudes of the Southern Hemisphere (SH). Essential differences are noted in the ozone intra-annual evolution between the Arctic and the Antarctic. Their possible mechanisms are discussed. The estimate is obtained of the cross-tropopause ozone flux responsible for the large increase in the tropospheric ozone content in the NH extratropical latitudes in March - April.</t>
  </si>
  <si>
    <t>GRUZDEV, AN (corresponding author), RUSSIAN ACAD SCI,INST ATMOSPHER PHYS,MOSCOW,RUSSIA.</t>
  </si>
  <si>
    <t>Sitnov, Sergei A/D-1581-2014</t>
  </si>
  <si>
    <t>PJ376</t>
  </si>
  <si>
    <t>WOS:A1994PJ37600009</t>
  </si>
  <si>
    <t>BOYD, IL; ARNOULD, JPY; BARTON, T; CROXALL, JP</t>
  </si>
  <si>
    <t>FORAGING BEHAVIOR OF ANTARCTIC FUR SEALS DURING PERIODS OF CONTRASTING PREY ABUNDANCE</t>
  </si>
  <si>
    <t>JOURNAL OF ANIMAL ECOLOGY</t>
  </si>
  <si>
    <t>FUR-SEAL; FORAGING; DIVING; BEHAVIOR</t>
  </si>
  <si>
    <t>SOUTHERN ELEPHANT SEALS; DIVING BEHAVIOR; SPLITTING BEHAVIOR; VELOCITIES; PATTERNS; GEORGIA; LIONS; BOUTS; TIME; DEEP</t>
  </si>
  <si>
    <t>1. Foraging behaviour of Antarctic fur seals rearing pups at Bird Island, South Georgia, was assessed using at-sea activity patterns measured by electronic time-depth recorders. Information was obtained for a total of 75 individuals and 191 foraging trips to sea over five reproductive seasons from 1988/89 to 1992/93; this included one season (1990/91) of low prey abundance. A method was developed to divide the diving record up into logical units or bouts which differed from past methods used for defining bouts of behaviour. 2. Foraging trips were significantly longer in 1990/91 than in the other years. There were significant differences between years in the proportion of time spent foraging when at sea and in the distribution of foraging through the day and night. These differences probably represent behavioural responses to changes in prey distribution and abundance and were reflected in the frequency of occurrence of different types of foraging behaviour. 3. Four types of foraging bout were recognized using a cluster analysis. Type I (short) bouts were of short duration (17 min) and occurred mainly during daytime and at dusk. They probably represented exploratory behaviour. Type II (long) bouts occurred mainly at night and were of long duration (80 min). They increased in frequency in 1990/91 when food was scarce and 61-73% of time spent foraging was in these bouts. Type III (shallow) bouts occurred mainly at night, were of short duration (12 min) and represented feeding close to the surface, possibly in association with other, surface-feeding krill predators. Shallow bouts accounted for 8-14% of time spent foraging. Type IV (deep) bouts were of medium duration (19 min) and represented feeding at greater depth (40-50 m) than other bout types. They were most abundant around dawn. 4. Mean dive duration during bouts exceeded the theoretical aerobic dive limit on &gt; 30% of occasions for short, long and deep bouts. There were positive correlations between mean dive duration and surface interval duration for most of these bout types in most years. This suggested that long dives incurred a cost in terms of the amount of time spent at the surface between dives. 5. The study demonstrated that female fur seals invest a significantly greater effort in foraging during periods of low prey abundance by both increasing the time spent foraging and by increasing activity during foraging. This could represent a 30-50% increase in the costs of foraging during years of low food abundance.</t>
  </si>
  <si>
    <t>BRITISH ANTARCTIC SURVEY, NAT ENVIRONM RES COUNCIL, MADINGLEY RD, CAMBRIDGE CB3 0ET, ENGLAND.</t>
  </si>
  <si>
    <t>WILEY</t>
  </si>
  <si>
    <t>0021-8790</t>
  </si>
  <si>
    <t>1365-2656</t>
  </si>
  <si>
    <t>J ANIM ECOL</t>
  </si>
  <si>
    <t>J. Anim. Ecol.</t>
  </si>
  <si>
    <t>10.2307/5235</t>
  </si>
  <si>
    <t>Ecology; Zoology</t>
  </si>
  <si>
    <t>Environmental Sciences &amp; Ecology; Zoology</t>
  </si>
  <si>
    <t>NW730</t>
  </si>
  <si>
    <t>WOS:A1994NW73000019</t>
  </si>
  <si>
    <t>WILLIAMS, LR; MANION, JA; GOLDEN, DM; TOLBERT, MA</t>
  </si>
  <si>
    <t>LABORATORY MEASUREMENTS OF HETEROGENEOUS REACTIONS ON SULFURIC-ACID SURFACES</t>
  </si>
  <si>
    <t>POLAR STRATOSPHERIC CLOUDS; HYDROGEN-CHLORIDE; NITRIC-ACID; ANTARCTIC OZONE; SULFATE AEROSOLS; EL-CHICHON; CHEMISTRY; NITRATE; WATER; N2O5</t>
  </si>
  <si>
    <t>Increasing evidence from field, modeling, and laboratory studies suggests that heterogeneous reactions on stratospheric sulfate aerosol particles may contribute to global ozone depletion. Using a Knudsen cell reactor technique, the authors have studied the uptake, reactivity, and solubility of several trace atmospheric species on cold sulfuric acid surfaces representative of stratospheric aerosol particles. The results suggest that the heterogeneous conversion of N2O5 to HNO3 is fast enough to significantly affect the partitioning of nitrogen species in the global stratosphere and thus contribute to global ozone depletion. The hydrolysis of ClONO2 is slower and unlikely to be important under normal conditions at midlatitudes. The solubilities of HCl and HNO3 in sulfuric acid down to 200 K were found to be quite low. For HCl, this means that little HCl is available for reaction on the surfaces of stratospheric sulfate aerosol particles. The low solubility of HNO3 means that this product of heterogeneous reactions will enter the gas phase, and the denitrification observed in polar regions is unlikely to occur in the global stratosphere.</t>
  </si>
  <si>
    <t>UNIV COLORADO,DEPT CHEM &amp; BIOCHEM,BOULDER,CO 80309; UNIV COLORADO,CIRES,BOULDER,CO 80309</t>
  </si>
  <si>
    <t>University of Colorado System; University of Colorado Boulder; University of Colorado System; University of Colorado Boulder</t>
  </si>
  <si>
    <t>WILLIAMS, LR (corresponding author), SRI INT,333 PAVENSWOOD AVE,MENLO PK,CA 94025, USA.</t>
  </si>
  <si>
    <t>45 BEACON ST, BOSTON, MA 02108-3693</t>
  </si>
  <si>
    <t>10.1175/1520-0450(1994)033&lt;0785:LMOHRO&gt;2.0.CO;2</t>
  </si>
  <si>
    <t>NT669</t>
  </si>
  <si>
    <t>WOS:A1994NT66900003</t>
  </si>
  <si>
    <t>EGGER, J</t>
  </si>
  <si>
    <t>ANTARCTIC SLOPE WINDS AND THE POLAR STRATOSPHERIC VORTEX</t>
  </si>
  <si>
    <t>International Symposium on Middle Atmosphere Science</t>
  </si>
  <si>
    <t>MAR, 1992</t>
  </si>
  <si>
    <t>KYOTO UNIV, RADIO ATMOSPHERE SCI CTR, KYOTO, JAPAN</t>
  </si>
  <si>
    <t>KYOTO UNIV, RADIO ATMOSPHERE SCI CTR</t>
  </si>
  <si>
    <t>SOUTHERN-HEMISPHERE; CIRCULATION; WINTER; WAVE; FLOW</t>
  </si>
  <si>
    <t>A wave mean-flow interaction model is used to investigate the coupling of the Antartic slope winds and the polar vortex in the lower stratosphere in winter. The model is restricted to the Antartic domain but synoptic waves of fixed frequency and zonal wavenumber can be prescribed at the northern boundary. They represent southward moving midlatitude perturbations. Cooling at the slope of the Antarctic continent induces southeasterly flow near the surface which acts as a source of westerly angular momentum to the atmosphere. The momentum so generated must be transported out of the Antarctic domain by these synoptic waves. It is found that the polar vortex is intense in the troposphere and lower stratosphere, and that the slope winds are weak when these waves are ineffective in transporting angular momentum. If, on the other hand, the momentum transport is sufficiently strong. the polar vortex is relatively weak and the slope winds are vigorous. Such a coupling of vortex and slope winds has been observed for the troposphere [Yasunari and Kodama (1992) J. geophys. Res. (in press)] and our results suggest that it extends into the lower stratosphere.</t>
  </si>
  <si>
    <t>EGGER, J (corresponding author), UNIV MUNICH,INST METEOROL,W-8000 MUNICH 2,GERMANY.</t>
  </si>
  <si>
    <t>10.1016/0021-9169(94)90044-2</t>
  </si>
  <si>
    <t>NQ280</t>
  </si>
  <si>
    <t>WOS:A1994NQ28000007</t>
  </si>
  <si>
    <t>PHOSPHORYLATION OF LIPOPOLYSACCHARIDES IN THE ANTARCTIC PSYCHROTROPH PSEUDOMONAS-SYRINGAE - A POSSIBLE ROLE IN TEMPERATURE ADAPTATION</t>
  </si>
  <si>
    <t>JOURNAL OF BACTERIOLOGY</t>
  </si>
  <si>
    <t>GRAM-NEGATIVE BACTERIA; ESCHERICHIA-COLI K-12; OUTER-MEMBRANE; LIPID-A; SCHIRMACHER OASIS; SALMONELLA-TYPHIMURIUM; MICROCOCCUS-ROSEUS; FATTY-ACID; IDENTIFICATION; AERUGINOSA</t>
  </si>
  <si>
    <t>Phosphorylation of lipopolysaccharide (LPS) from a psychrotrophic bacterium, Pseudomonas syringae, from Antarctica was studied by using sucrose gradient-separated membrane fractions. The bacterium was found to possess an LPS kinase which could phosphorylate more LPS postsynthetically at higher temperatures. The phosphorylation was low at a lower temperature and was also found to occur in vivo. After phosphorylation of LPS in vitro, it was found that the major part of the radioactivity (&gt;85%) was associated with the core oligosaccharide region of the LPS. The phosphate groups of this region are probably involved in the binding of metal ions, which could be removed by E;DTA. The cells grown at the lower temperature probably contained fewer divalent cations because of the smaller amount of phosphate and thereby were more sensitive to EDTA. The cells were also more sensitive to cationic antibiotics at the lower temperature. A possible role of this differential phosphorylation of LPS in modulating the function of the outer membrane as a permeability barrier in the psychrotroph is discussed.</t>
  </si>
  <si>
    <t>shivaji, sisinthy/0000-0003-0376-4658</t>
  </si>
  <si>
    <t>AMER SOC MICROBIOLOGY</t>
  </si>
  <si>
    <t>1325 MASSACHUSETTS AVENUE, NW, WASHINGTON, DC 20005-4171</t>
  </si>
  <si>
    <t>0021-9193</t>
  </si>
  <si>
    <t>J BACTERIOL</t>
  </si>
  <si>
    <t>J. Bacteriol.</t>
  </si>
  <si>
    <t>10.1128/jb.176.14.4243-4249.1994</t>
  </si>
  <si>
    <t>NW961</t>
  </si>
  <si>
    <t>WOS:A1994NW96100007</t>
  </si>
  <si>
    <t>DAVAIL, S; FELLER, G; NARINX, E; GERDAY, C</t>
  </si>
  <si>
    <t>COLD ADAPTATION OF PROTEINS - PURIFICATION, CHARACTERIZATION, AND SEQUENCE OF THE HEAT-LABILE SUBTILISIN FROM THE ANTARCTIC PSYCHROPHILE BACILLUS TA41</t>
  </si>
  <si>
    <t>JOURNAL OF BIOLOGICAL CHEMISTRY</t>
  </si>
  <si>
    <t>CRYSTAL-STRUCTURE; EGLIN-C; NUCLEOTIDE-SEQUENCE; 1.4-A RESOLUTION; THERMITASE; CARLSBERG; CLONING; SERINE; GENE; INHIBITOR</t>
  </si>
  <si>
    <t>The gene of subtilisin S41, an alkaline protease secreted by the psychrophile Bacillus TA41, encodes for a preproenzyme of 419 amino acids residues. The nucleotide sequence and NH2- and COOH-terminal amino acid sequencing of the purified enzyme indicate that the mature subtilisin S41 is composed of 309 residues with a predicted M(r) = 31,224. Subtilisin S41 shares most of its properties with mesophilic subtilisins (structure of the precursor, 52% amino acid sequence identity, alkaline pH optimum, broad specificity, Ca2+ binding) but is characterized by a higher specific activity on macromolecular substrate, by a shift of the optimum of activity toward low temperatures, and by a low thermal stability. The enzyme also differs by an acidic pI (5.3) and the presence of one disulfide bond. It is proposed that the psychrophilic enzyme possesses a more flexible molecular structure when compared to mesophilic and thermophilic subtilases in order to compensate for the reduction of reaction rates at low temperatures. The model of subtilisin S41 indeed reveals several features able to induce a more flexible, heat-labile conformation: the occurrence of four extended surface loops, a very hydrophilic surface through 11 extra Asp residues, and the lack of several salt bridges and aromatic-aromatic interactions. The low affinity of the Ca1 calcium binding site (K-d(app) = 10(-6) M), resulting possibly from one chelating side chain substitution and the stacking of Gly residues, also reflect a less compact conformation. The difference of free energy of stabilization between subtilisin S41 and a mesophilic subtilisin suggests that the balance of exo and endothermically formed weak bonds is critical for the enzyme flexibility.</t>
  </si>
  <si>
    <t>UNIV LIEGE,INST CHEM B6,BIOCHEM LAB,B-4000 LIEGE,BELGIUM</t>
  </si>
  <si>
    <t>University of Liege</t>
  </si>
  <si>
    <t>AMER SOC BIOCHEMISTRY MOLECULAR BIOLOGY INC</t>
  </si>
  <si>
    <t>BETHESDA</t>
  </si>
  <si>
    <t>9650 ROCKVILLE PIKE, BETHESDA, MD 20814</t>
  </si>
  <si>
    <t>0021-9258</t>
  </si>
  <si>
    <t>J BIOL CHEM</t>
  </si>
  <si>
    <t>J. Biol. Chem.</t>
  </si>
  <si>
    <t>JUL 1</t>
  </si>
  <si>
    <t>NU128</t>
  </si>
  <si>
    <t>WOS:A1994NU12800019</t>
  </si>
  <si>
    <t>MICELI, C; BALLARINI, P; DIGIUSEPPE, G; VALBONESI, A; LUPORINI, P</t>
  </si>
  <si>
    <t>IDENTIFICATION OF THE TUBULIN GENE FAMILY AND SEQUENCE DETERMINATION OF ONE BETA-TUBULIN GENE IN A COLD-POIKILOTHERM PROTOZOAN, THE ANTARCTIC CILIATE EUPLOTES FOCARDII</t>
  </si>
  <si>
    <t>JOURNAL OF EUKARYOTIC MICROBIOLOGY</t>
  </si>
  <si>
    <t>ANTARCTIC EUKARYOTIC MICROORGANISMS; GENETIC CODE DEVIATIONS; MICROTUBULE COLD-STABILITY; TUBULIN GENES</t>
  </si>
  <si>
    <t>STRUCTURAL CHARACTERIZATION; ALPHA-TUBULIN; NUCLEOTIDE-SEQUENCE; PHEROMONE ER-1; MICROTUBULES; TETRAHYMENA; PARAMECIUM; BIOLOGY; RAIKOVI; FISH</t>
  </si>
  <si>
    <t>Four different tubulin genes were identified in the somatic nucleus (macronucleus) of Euplotes focardii, a strictly cold-adapted, Antarctic ciliate: one of 1,800 bp for alpha-tubulin and three of 2,150, 1,900, and 1,600 bp, respectively, for beta-tubulin. Preliminarily analysed for restriction fragment length polymorphisms, these genes showed remarkable differences in organisation from tubulin genes of other ciliates which live in temperate areas and were analysed in parallel with E. focardii. The complete coding sequence of the 1,600 bp beta-tubulin gene was then determined and shown to contain unique structural features of potential importance for E. focardii microtubule organization and activity. Of eight unique substitutions detected, seven were concentrated in the large amino terminal domain of the molecule that directly interacts with the carboxy terminal region of ol-tubulin for heterodimer formation. Sequence analysis of the cloned gene revealed, in addition, a potential new exception in the use of the genetic code by ciliates. A TAG codon was aligned in correspondence with Trp-21 which is strictly conserved in every tubulin sequence so far determined.</t>
  </si>
  <si>
    <t>MICELI, C (corresponding author), UNIV CAMERINO,DIPARTIMENTO BIOL MOLEC CELLULARE &amp; ANIM,I-62032 CAMERINO,ITALY.</t>
  </si>
  <si>
    <t>Miceli, Cristina/0000-0002-7829-8471</t>
  </si>
  <si>
    <t>SOC PROTOZOOLOGISTS</t>
  </si>
  <si>
    <t>810 E 10TH ST, LAWRENCE, KS 66044</t>
  </si>
  <si>
    <t>1066-5234</t>
  </si>
  <si>
    <t>J EUKARYOT MICROBIOL</t>
  </si>
  <si>
    <t>J. Eukaryot. Microbiol.</t>
  </si>
  <si>
    <t>10.1111/j.1550-7408.1994.tb06100.x</t>
  </si>
  <si>
    <t>PA988</t>
  </si>
  <si>
    <t>WOS:A1994PA98800018</t>
  </si>
  <si>
    <t>DEMADRON, XD; WEATHERLY, G</t>
  </si>
  <si>
    <t>CIRCULATION, TRANSPORT AND BOTTOM BOUNDARY-LAYERS OF THE DEEP CURRENTS IN THE BRAZIL BASIN</t>
  </si>
  <si>
    <t>JOURNAL OF MARINE RESEARCH</t>
  </si>
  <si>
    <t>WESTERN ATLANTIC-OCEAN; NORTH-ATLANTIC; FLUX MEASUREMENTS; WATER; EQUATOR; FLOW; INTERFACE</t>
  </si>
  <si>
    <t>Zonal and meridional hydrographic sections obtained for the South Atlantic Ventilation Experiment are used to study the circulation patterns and estimate the transports of North Altantic Deep Water (NADW) and Antarctic Bottom Water (AABW) in the Brazil Basin. The NADW Deep Western Boundary Current (DWBC) appears to be a relatively large (almost-equal-to 800 km wide by 2 km thick), double core current, separated by counterflowing recirculation. It appears to split, branching seaward at the Cape Sao Roque near 5S and again at the Columbia-Trinidad Seamount Chain at 21S. As a result of this latter bifurcation, the NADW DWBC flow in the southern basin decreases significantly. In the southern part of the basin, the AABW DWBC is a relatively broad (almost-equal-to 1000 km), thin (almost-equal-to 700 m) flow which hugs the bottom of the continental rise. The densest waters that compose the core of the AABW DWBC eventually separate from the DWBC in the northern part of basin as they are topographically diverted to the east. The southward return flow at the eastern edge of the AABW DWBC and a northward flow in the eastern part of the basin suggest a meandering meridional recirculation of AABW in the interior of the basin. In the north central part of the deep basin there is a cyclonic abyssal gyre with a large component of Weddell Sea Deep Water (WSDW). The along-isobath movement of the DWBCs over the sloping bottom drives cross-slope advection of the bottom boundary layer. The up-slope advection of denser water within the NADW DWBC is believed to set up a slippery bottom layer, while the bottom layer associated with the down-slope advection of lighter water within the AABW DWBC is estimated to be only partially slippery. Geostrophic transports of heat, salt and mass are used to estimate mixing in the AABW flow in the Brazil Basin. The rates at which heat and salt mix are characteristic of diapycnal turbulent mixing. The mixing processes appear to be more active along the western boundary.</t>
  </si>
  <si>
    <t>FLORIDA STATE UNIV,DEPT OCEANOG,TALLAHASSEE,FL 32306</t>
  </si>
  <si>
    <t>State University System of Florida; Florida State University</t>
  </si>
  <si>
    <t>KLINE GEOLOGY LABORATORY</t>
  </si>
  <si>
    <t>NEW HAVEN</t>
  </si>
  <si>
    <t>YALE UNIV, NEW HAVEN, CT 06520</t>
  </si>
  <si>
    <t>0022-2402</t>
  </si>
  <si>
    <t>J MAR RES</t>
  </si>
  <si>
    <t>J. Mar. Res.</t>
  </si>
  <si>
    <t>NY907</t>
  </si>
  <si>
    <t>WOS:A1994NY90700002</t>
  </si>
  <si>
    <t>WANG, LP</t>
  </si>
  <si>
    <t>A LINEAR HOMOGENEOUS MODEL FOR TOPOGRAPHIC CONTROL OF THE ANTARCTIC CIRCUMPOLAR CURRENT</t>
  </si>
  <si>
    <t>The results from the homogeneous channel model discussed by Wang and Huang (1994) is extended to a model whose geometry consists of a zonal channel and two partial meridional barriers along each boundary at the same longitude. Both the model transport and especially the model circulation are significantly affected by the presence of the two meridional barriers. There is a critical height of the ridge between the two partial meridional barriers, above which all geostrophic contours in the channel are blocked. In the case with a subcritically high ridge, the Sverdrup balance does not apply and there is no finite solution in the inviscid limit. In the case with a supercritically high ridge, however, an explicit form for the through-channel transport is obtained in the inviscid limit. In the case with a uniform wind stress, the transport is independent of the width of either the ridge or the channel, and is linearly proportional to the wind stress and the length of the channel, while inversely proportional to the ridge height. In the case with a nonuniform wind stress tau(x) = tau0(1 - cos piy/D), the relation between the transport and model parameters is more complicated. It is also related to the width of both the ridge and the channel, and the lengths of the two partial meridional barriers. The presence of the northern barrier always leads to a decrease in the transport. The presence of the southern barrier, however, increases the transport for a narrow ridge. The model demonstrates the importance of the topographic form-drag generation via the Sverdrup flow forced by the wind stress curl. In terms of the circulation structure, the presence of a southern barrier has a far more profound influence than that of a northern one. The northern barrier only has a localized influence on the circulation pattern, while the southern barrier has a global influence in the channel. In addition, the model demonstrates that most of the potential vorticity dissipation occurs around the northern barrier.</t>
  </si>
  <si>
    <t>WOODS HOLE OCEANOG INST,MIT WHOI JOINT PROGRAM,WOODS HOLE,MA 02543</t>
  </si>
  <si>
    <t>Woods Hole Oceanographic Institution; Massachusetts Institute of Technology (MIT)</t>
  </si>
  <si>
    <t>10.1357/0022240943076993</t>
  </si>
  <si>
    <t>WOS:A1994NY90700004</t>
  </si>
  <si>
    <t>PIERRE, C; VANGRIESHEIM, A; LAUBELENFANT, E</t>
  </si>
  <si>
    <t>VARIABILITY OF WATER MASSES AND OF ORGANIC PRODUCTION-REGENERATION SYSTEMS AS RELATED TO EUTROPHIC, MESOTROPHIC AND OLIGOTROPHIC CONDITIONS IN THE NORTHEAST ATLANTIC-OCEAN</t>
  </si>
  <si>
    <t>JOURNAL OF MARINE SYSTEMS</t>
  </si>
  <si>
    <t>In the eastern part of the tropical North Atlantic, the trade winds generate a permanent coastal upwelling system along West Africa. Eutrophic conditions resulting from the uplift of nutrient-rich deep waters are progressively dissipated westwards. The Eumeli 2 cruise (January-February 1991) realized in the framework of the France-JGOFS program, gave the opportunity to study the internal variability of the water column at three typical sites, eutrophic, mesotrophic and oligotrophic, located near 20-degrees-N of latitude. The hydrological survey at each site provides a description of the different water layers. The mixed surface layer of variable thickness at the three sites covers the Central Waters; North Atlantic Central Water and South Atlantic Central Water are competing along the Cape Verde Frontal Zone which crosses the mesotrophic and eutrophic zones. Underneath, the Antarctic Intermediate Water and the North Atlantic Deep Water correspond respectively to minimum and maximum salinities. The oxygen and carbon stable isotope compositions of these identified water masses bring complementary geochemical informations, such as the carbon cycling through production-regeneration. In surface and central waters, the partial derivative O-18 of water and salinities vary linearly with a slope of 0.46, typical of tropical oceanic areas. The major changes of partial derivative C-13 of SIGMACO2 occur in the upper 900 m. From oligotrophic to eutrophic conditions, the surficial partial derivative C-13 values decrease by about 1 parts per thousand; the lowest partial derivative C-13 values which mark the level of maximum regeneration rate are reached very close to the surface at the eutrophic site (at about 50 to 100 m), and deeper at the mesotrophic and oligotrophic sites (respectively at about 200 m and 500 m). The NADW appears as a very homogeneous water layer, with almost constant partial derivative O-18 and partial derivative C-13 values at the three sites, implying that organic matter remineralization occurs at too slow rate at depth to introduce detectable amounts of C-13-depleted CO2.</t>
  </si>
  <si>
    <t>PIERRE, C (corresponding author), UNIV PARIS 06,LODYC,F-75230 PARIS 05,FRANCE.</t>
  </si>
  <si>
    <t>0924-7963</t>
  </si>
  <si>
    <t>J MARINE SYST</t>
  </si>
  <si>
    <t>J. Mar. Syst.</t>
  </si>
  <si>
    <t>10.1016/0924-7963(94)90029-9</t>
  </si>
  <si>
    <t>Geosciences, Multidisciplinary; Marine &amp; Freshwater Biology; Oceanography</t>
  </si>
  <si>
    <t>Geology; Marine &amp; Freshwater Biology; Oceanography</t>
  </si>
  <si>
    <t>NZ475</t>
  </si>
  <si>
    <t>WOS:A1994NZ47500005</t>
  </si>
  <si>
    <t>VAIDA, V; GOUDJIL, K; SIMON, JD; FLANDERS, BN</t>
  </si>
  <si>
    <t>COMPARISONS BETWEEN THE REACTIVITY OF CHLORINE DIOXIDE IN THE GAS-PHASE AND WATER SOLUTION</t>
  </si>
  <si>
    <t>JOURNAL OF MOLECULAR LIQUIDS</t>
  </si>
  <si>
    <t>ULTRAVIOLET-ABSORPTION SPECTRUM; LASER FLASH-PHOTOLYSIS; MATRIX-ISOLATION; ELECTRONIC STATES; ANTARCTIC VORTEX; OCLO; KINETICS; OZONE; OCIO; PHOTODISSOCIATION</t>
  </si>
  <si>
    <t>The thermal and photochemical reactivity of the symmetric isomer of chlorine dioxide, OClO, is examined under isolated molecule conditions and in water solution. Reaction in the ground state leads to Cl(P-2(u)) + 02(3SIGMA(g-)). Within experimental error, the barrier to reaction in water solution is the same as that estimated for the reaction in gas phase. Chemistry on the excited electronic manifold occurs via multiple pathways leading to ClO(2PI) + O(P-3(g)), Cl(P-2(u)) + 02(3SIGMA(g-)) and Cl(P-2(u)) + 02(1DELTA(g)). The excited state reactivity of OClO in water solution is significantly different from the gas phase process. The effect of solvent on the excited state photoreactivity of OClO is discussed in detail.</t>
  </si>
  <si>
    <t>VAIDA, V (corresponding author), UNIV COLORADO,DEPT CHEM &amp; BIOCHEM,CAMPUS BOX 215,BOULDER,CO 80309, USA.</t>
  </si>
  <si>
    <t>Vaida, Veronica/N-6069-2014; Flanders, Bret/I-8160-2012</t>
  </si>
  <si>
    <t>Flanders, Bret/0000-0002-1318-3403</t>
  </si>
  <si>
    <t>0167-7322</t>
  </si>
  <si>
    <t>J MOL LIQ</t>
  </si>
  <si>
    <t>J. Mol. Liq.</t>
  </si>
  <si>
    <t>10.1016/0167-7322(94)00757-8</t>
  </si>
  <si>
    <t>Chemistry, Physical; Physics, Atomic, Molecular &amp; Chemical</t>
  </si>
  <si>
    <t>Chemistry; Physics</t>
  </si>
  <si>
    <t>PL988</t>
  </si>
  <si>
    <t>WOS:A1994PL98800009</t>
  </si>
  <si>
    <t>FORTIER, L; LEFEVRE, J; LEGENDRE, L</t>
  </si>
  <si>
    <t>EXPORT OF BIOGENIC CARBON TO FISH AND TO THE DEEP-OCEAN - THE ROLE OF LARGE PLANKTONIC MICROPHAGES</t>
  </si>
  <si>
    <t>JOURNAL OF PLANKTON RESEARCH</t>
  </si>
  <si>
    <t>SALP FECAL PELLETS; KRILL EUPHAUSIA-SUPERBA; APPENDICULARIAN OIKOPLEURA-VANHOEFFENI; PARTICLE RETENTION EFFICIENCIES; ZOOPLANKTON FEEDING ECOLOGY; ORGANIC-MATTER TRANSPORT; PELAGIC TUNICATE; SINKING RATES; DOLIOLETTA-GEGENBAURI; ANTARCTIC KRILL</t>
  </si>
  <si>
    <t>The turnover time of biogenic carbon in the ocean can be defined as the time elapsed between the photosynthetic uptake of dissolved inorganic carbon and the return of this carbon as CO2 in surface waters or the atmosphere. Three compartments can be defined: short-lived carbon (&lt;10(-2) year), long-lived carbon (10(-2)-10(2) years) and carbon sequestered in deep water or sediments. Pelagic organisms that package small particles into larger ones lengthen the turnover time of biogenic carbon and, in some cases. transfer this carbon from a given compartment to a longer-lived one. The lengthening of turnover time should be a direct function of the ratio between the size of organisms and that of their food particles. Under some circumstances. large species of euphausiids and copepods, in the North Pacific and the Southern Ocean, contribute to the lengthening of carbon turnover time. However, the most efficient re-packagers of small particles into larger ones are salps, appendicularians, doliolids and thecosome pteropods. which feed on particles at least 3.5 orders of magnitude smaller than their own size. It is hypothesized that the capacity of these large microphages to swarm explosively allows them to control phytoplankton blooms and prevent the development of particle concentrations that could clog their filtering apparatus. Salps. appendicularians and, to some degree, thecosome pteropods are frequent in the diet of some larval and adult fish, and thus contribute to some extent to the direct transformation of short-lived microbial carbon into longer-lived harvestable resources. Yet, the main ecological role of large non-crustacean microphages may reside in the production of fast-sinking, resistant, faecal pellets (in particular those of oceanic salps) that often make up the bulk of the vertical flux of organic material into deep waters, where biogenic carbon can be sequestered for long periods.</t>
  </si>
  <si>
    <t>UNIV BRETAGNE OCCIDENTALE, INST EUROPEEN MER, UNITE RECH FLUX MAT &amp; REPONSES VIVANT, F-29285 BREST, FRANCE</t>
  </si>
  <si>
    <t>Universite de Bretagne Occidentale</t>
  </si>
  <si>
    <t>UNIV LAVAL, DEPT BIOL, QUEBEC CITY G1K 7P4, QUEBEC, CANADA.</t>
  </si>
  <si>
    <t>0142-7873</t>
  </si>
  <si>
    <t>1464-3774</t>
  </si>
  <si>
    <t>J PLANKTON RES</t>
  </si>
  <si>
    <t>J. Plankton Res.</t>
  </si>
  <si>
    <t>10.1093/plankt/16.7.809</t>
  </si>
  <si>
    <t>NZ200</t>
  </si>
  <si>
    <t>WOS:A1994NZ20000006</t>
  </si>
  <si>
    <t>LEAKEY, RJG; FENTON, N; CLARKE, A</t>
  </si>
  <si>
    <t>THE ANNUAL CYCLE OF PLANKTONIC CILIATES IN NEARSHORE WATERS AT SIGNY ISLAND, ANTARCTICA</t>
  </si>
  <si>
    <t>ICE-EDGE ZONE; SOUTH ORKNEY ISLANDS; WEDDELL SEA; SOUTHAMPTON WATER; MARINE-SEDIMENTS; SPECIAL EMPHASIS; CHESAPEAKE BAY; COASTAL WATERS; SCOTIA SEAS; ABUNDANCE</t>
  </si>
  <si>
    <t>The abundance and biomass of marine planktonic ciliates in Borge Bay. Signy Island. were determined at monthly intervals between April 1990 and June 1991. At least 24 different ciliate taxa were recorded from samples preserved in Lugol's iodine. including the tintinnids Codonellopsis balechi, Cymatocylis convallaria, Laackmaniella naviculaefera and Salpingella sp., and the aloricate taxa Didinium sp. and Mesodinium rubrum. Ciliate abundance and biomass exhibited a clear seasonal cycle with high values during the austral summer and low values in the austral winter. Abundance ranged from 0.3 x 10(3) l-1 in September to 2.3 x 10(3) l-1 in January, while biomass ranged from 0.5 mug C l-1 in October to 12.6 mug C l-1 in December. Small ciliates dominated abundance throughout the year, and biomass during winter. Larger ciliates contributed most to biomass during summer. Aloricate ciliates were common throughout the year, while tintinnids contributed substantially to abundance and biomass only during summer. Salpingella sp. was the commonest tintinnid, but C.convallaria contributed most to tintinnid biomass. The seasonal pattern of ciliate abundance and biomass matched that of chlorophyll a concentration and bacterial biomass, suggesting tight trophic coupling between ciliates and other components of the pelagic microbial community.</t>
  </si>
  <si>
    <t>10.1093/plankt/16.7.841</t>
  </si>
  <si>
    <t>WOS:A1994NZ20000007</t>
  </si>
  <si>
    <t>FIGUEIRAS, FG; PEREZ, FF; PAZOS, Y; RIOS, AF</t>
  </si>
  <si>
    <t>LIGHT AND PRODUCTIVITY OF ANTARCTIC PHYTOPLANKTON DURING AUSTRAL SUMMER IN AN ICE-EDGE REGION IN THE WEDDELL-SCOTIA SEA (VOL 16, PG 233, 1994)</t>
  </si>
  <si>
    <t>Figueiras, Francisco/A-5034-2008</t>
  </si>
  <si>
    <t>Figueiras, Francisco/0000-0003-1810-4935</t>
  </si>
  <si>
    <t>WOS:A1994NZ20000012</t>
  </si>
  <si>
    <t>BRADSHAW, JD</t>
  </si>
  <si>
    <t>BROOK-STREET AND MURIHIKU TERRANES OF NEW-ZEALAND IN THE CONTEXT OF A MOBILE SOUTH-PACIFIC GONDWANA MARGIN</t>
  </si>
  <si>
    <t>JOURNAL OF SOUTH AMERICAN EARTH SCIENCES</t>
  </si>
  <si>
    <t>Data from geochemistry, isotope studies and paleomagnetism suggest that both the Permian are-dominated Brook Street terrane and Triassic-Jurassic Murihiku forearc basin terrane are unrelated to each other and that both are allochthonous with respect to the Gondwana margin. The Murihiku terrane lies farther from the Gondwana margin but its fauna and flora have strong Gondwana affinities and closely resemble those of autochthonous epi-Gondwana basins in Australia and Argentina. All terranes within New Zealand are elongate parallel to the Gondwana margin but very few can be clearly identified in the Australian and Antarctic continental crust that abuts New Zealand in Cretaceous Gondwana reconstructions. Similarly, some Australia terranes do not appear to continue into New Zealand or Antarctica. This suggests that breakup was influenced significantly by old terrane boundaries and also that there was considerable terrane mobility in the active Gondwana margin before the Cretaceous. A systematic comparison of are chemistry, geochronology, biota, and paleomagnetism is desirable to constrain the development of the South Pacific margin between Australia and South America in the Mesozoic.</t>
  </si>
  <si>
    <t>BRADSHAW, JD (corresponding author), UNIV CANTERBURY,DEPT GEOL,CHRISTCHURCH 1,NEW ZEALAND.</t>
  </si>
  <si>
    <t>0895-9811</t>
  </si>
  <si>
    <t>J S AM EARTH SCI</t>
  </si>
  <si>
    <t>J. South Am. Earth Sci.</t>
  </si>
  <si>
    <t>JUL-OCT</t>
  </si>
  <si>
    <t>10.1016/0895-9811(94)90018-3</t>
  </si>
  <si>
    <t>QL253</t>
  </si>
  <si>
    <t>WOS:A1994QL25300009</t>
  </si>
  <si>
    <t>MORRONE, JJ</t>
  </si>
  <si>
    <t>CLADISTIC PLACEMENT OF THE SUB-ANTARCTIC GENUS HAVERSIELLA (COLEOPTERA, CURCULIONIDAE)</t>
  </si>
  <si>
    <t>JOURNAL OF THE NEW YORK ENTOMOLOGICAL SOCIETY</t>
  </si>
  <si>
    <t>Haversiella Schweiger is comprised of a single species, H. albolimbata (Champion), which is recognized by body vestiture lacking setae, maxillary mala lacking teeth, subcircular pronotum, postocular lobes absent, scutellum very reduced, elongate elytra, tibiae lacking spurs, and reduced plate of female sternum 8. This genus belongs in the tribe Rhytirrhinini and is the sister genus to Neopachytychius Hustache. Both genera are part of a larger monophyletic group, that includes Palaechtus Waterhouse and related genera from Tristan da Cunha-Gough, and the American genera Listronotus Jekel and Lixellus LeConte. Haversiella albolimbata is distributed on the Falkland Islands and the Magellanic moorland of southern Argentina and Chile.</t>
  </si>
  <si>
    <t>MORRONE, JJ (corresponding author), LAB SISTEMAT &amp; BIOL EVOLUT,MUSEO LA PLATA,PASEO BOSQUE,RA-1900 LA PLATA,ARGENTINA.</t>
  </si>
  <si>
    <t>Morrone, Juan J./AAH-4325-2021; Morrone, Juan/A-1096-2008</t>
  </si>
  <si>
    <t>NEW YORK ENTOMOLOGICAL SOC INC</t>
  </si>
  <si>
    <t>C/O AMER MUSEUM NAT HIST 79TH &amp; CENTRAL PARK WEST, NEW YORK, NY 10024</t>
  </si>
  <si>
    <t>0028-7199</t>
  </si>
  <si>
    <t>J NEW YORK ENTOMOL S</t>
  </si>
  <si>
    <t>J. N.Y. Entomol. Soc.</t>
  </si>
  <si>
    <t>QP378</t>
  </si>
  <si>
    <t>WOS:A1994QP37800002</t>
  </si>
  <si>
    <t>GALLOWAY, DJ</t>
  </si>
  <si>
    <t>STUDIES ON THE LICHEN GENUS STICTA (SCHREBER) ACH .1. SOUTHERN SOUTH-AMERICAN SPECIES</t>
  </si>
  <si>
    <t>LICHENOLOGIST</t>
  </si>
  <si>
    <t>NEW-ZEALAND; ANTARCTIC LICHENS; PSEUDOCYPHELLARIA; DECOMPOSITION; FORESTS</t>
  </si>
  <si>
    <t>Twelve species of Sticta are recorded from southern South America (Argentina and Chile including juan Fernandez) south of latitude 30-degrees-S, viz., S. ainoae, S. caulescens, S. fuliginosa, S. gaudichaldia, S. hypochra, S. hypopsila, S. lineariloba, S. limbata, S. longipes, S. sublimbata and S. weigelii, and S. santessonii D. Galloway is newly described. A key is provided, and details of anatomy, morphology, distribution, ecology and taxonomy are discussed.</t>
  </si>
  <si>
    <t>GALLOWAY, DJ (corresponding author), NAT HIST MUSEUM,DEPT BOT,CROMWELL RD,LONDON SW7 5BD,ENGLAND.</t>
  </si>
  <si>
    <t>0024-2829</t>
  </si>
  <si>
    <t>Lichenologist</t>
  </si>
  <si>
    <t>Plant Sciences; Mycology</t>
  </si>
  <si>
    <t>PC682</t>
  </si>
  <si>
    <t>WOS:A1994PC68200001</t>
  </si>
  <si>
    <t>CASTELLO, M; NIMIS, PL</t>
  </si>
  <si>
    <t>CRITICAL NOTES ON ANTARCTIC YELLOW ACAROSPORACEAE</t>
  </si>
  <si>
    <t>LICHENS; GENERA</t>
  </si>
  <si>
    <t>All species of Antarctic Acarosporaceae (s. lat., including Biatorellaceae) with yellow thalli are revised. Four genera, Acarospora, Biatorella, Biatorellopsis, Eklundia, and ten species, all of them endemic, were previously reported from Antarctica. Our results indicate that in Antarctica Acarospora subgen. Xanthothallia s. str. includes only two species, A. gwynnii Dodge and A. flavocordia sp. nov.; Biatorella does not occur in Antarctica, the species described by Dodge belonging instead in Candelariella; the genus Eklundia is a synonym of Candelariella; Biatorellopsis does not occur in Continental Antarctica, and the genus is a synonym of Pleopsidium; Pleopsidium is represented in Antarctica by one species, P. chlorophanum, which was treated under very different generic and specific names by earlier authors. Altogether, the number of species of yellow Acarosporaceae known from Antarctica is reduced from ten to three, distributed in two genera: Acarospora and Pleopsidium. The two Acarospora species, A. gwynnii and A.flavocordia are apparently endemic to Antarctica, whereas P. chlorophanum is a widespread bipolar lichen. A comprehensive list of synonyms and a key are provided.</t>
  </si>
  <si>
    <t>CASTELLO, M (corresponding author), UNIV TRIESTE,DEPT BIOL,VIA GIORGIERI 10,I-34127 TRIESTE,ITALY.</t>
  </si>
  <si>
    <t>Nimis, Pier Luigi/JWC-8829-2024</t>
  </si>
  <si>
    <t>CASTELLO, Miris/0000-0002-5081-0365</t>
  </si>
  <si>
    <t>WOS:A1994PC68200002</t>
  </si>
  <si>
    <t>DAVIDSON, AT; BRAMICH, D; MARCHANT, HJ; MCMINN, A</t>
  </si>
  <si>
    <t>EFFECTS OF UV-B IRRADIATION ON GROWTH AND SURVIVAL OF ANTARCTIC MARINE DIATOMS</t>
  </si>
  <si>
    <t>ULTRAVIOLET-RADIATION; OZONE DEPLETION; SOUTHERN-OCEAN; ICE EDGE; PHYTOPLANKTON; ORGANISMS; RATES; WATERS</t>
  </si>
  <si>
    <t>Growth rate, survival, and stimulation of the production of UV-B (280 to 320 nm) absorbing compounds were investigated in cultures of five commonly occurring Antarctic marine diatoms exposed to a range of UV-B irradiances. Experimental UV-B exposures ranged from 20 to 650% of the measured peak surface irradiance at an Antarctic coastal site (0.533 J m(-2) s(-1)). The five diatom spe cies (Nitzschia lecointei, Proboscia alata, P. inermis, Thalassiosira tumida and Stellarima microtrias) appear capable of surviving two to four times this irradiance. In contrast to Phaeocystis cf. pouchetii, another major component of the Antarctic phytoplankton, the concentrations of pigments with discrete UV absorption peaks in diatoms were low and did not change significantly under increasing UV-B irradiance. Absorbance of UV-B by cells from which pigments had been extracted commonly greatly exceeded that of the pigments themselves. Most of this ab sorbance was due to oxidisable cell contents, with the frustule providing the remainder. Survival of diatoms did not correlate with absorption by either pigments, frustules or oxidisable cell contents, indicating that their survival under elevated UV-B irradiances results from processes other than screening mechanisms.</t>
  </si>
  <si>
    <t>AUSTRALIAN ANTARCTIC DIV,KINGSTON,TAS 7050,AUSTRALIA; UNIV TASMANIA,ANTARCTIC CRC,HOBART,TAS 7001,AUSTRALIA; UNIV TASMANIA,INST ANTARCTIC &amp; SO OCEAN STUDIES,HOBART,TAS 7001,AUSTRALIA</t>
  </si>
  <si>
    <t>Australian Antarctic Division; University of Tasmania; University of Tasmania</t>
  </si>
  <si>
    <t>McMinn, Andrew/A-9910-2008</t>
  </si>
  <si>
    <t>10.1007/BF00354312</t>
  </si>
  <si>
    <t>PA540</t>
  </si>
  <si>
    <t>WOS:A1994PA54000003</t>
  </si>
  <si>
    <t>CALZADA, N; LOCKYER, CH; AGUILAR, A</t>
  </si>
  <si>
    <t>AGE AND SEX COMPOSITION OF THE STRIPED DOLPHIN DIE-OFF IN THE WESTERN MEDITERRANEAN</t>
  </si>
  <si>
    <t>MARINE MAMMAL SCIENCE</t>
  </si>
  <si>
    <t>STRIPED DOLPHIN; STENELLA-COERULEOALBA; MORBILLIVIRUS EPIZOOTIC; AGE DETERMINATION; SEX COMPOSITION</t>
  </si>
  <si>
    <t>PHOCINE DISTEMPER VIRUS; RECENT SEAL DEATHS; MORBILLIVIRUS INFECTION; STENELLA-COERULEOALBA; VITULINA; COMMON; POPULATIONS; ANTIBODIES; PORPOISES; EUROPE</t>
  </si>
  <si>
    <t>During the morbillivirus epizootic that affected the Mediterranean striped dolphins (Stenella coeruleoalba) in 1990-1992, several thousand individuals are believed to have died. In order to determine the segments of the population that were affected by the event, the sex- and age-frequency distributions of the animals that were washed ashore on the Spanish coasts were studied. The age of the animals was determined by counting dentine growth layer groups in the teeth. The results obtained indicate that both sexes were affected similarly by the disease and that the population component that suffered the largest mortality was that of sexually mature individuals, although substantial mortality of calves, probably still dependent on their mothers, was also observed. juveniles, in contrast, appeared to be only slightly affected by the epizootic. This pattern of mortality is not consistent with die epidemiology of morbillivirus infections previously observed in other mammals. Possible explanations of this particular age distribution include behavioral factors, increased susceptibility to the disease in adults due to the effects of pollution, high temperatures and decreased food availability, or allopatric geographical distribution of population components and, therefore, of their associated mortality.</t>
  </si>
  <si>
    <t>BRITISH ANTARCTIC SURVEY, NERC, SEA MAMMAL RES UNIT, CAMBRIDGE CB3 0ET, ENGLAND</t>
  </si>
  <si>
    <t>UNIV BARCELONA, FAC BIOL, DEPT ANIM BIOL VERTEBRATES, E-08071 BARCELONA, SPAIN.</t>
  </si>
  <si>
    <t>Aguilar, Alex/L-1283-2014; Vivia, Ariel/JAO-4693-2023</t>
  </si>
  <si>
    <t>Aguilar, Alex/0000-0002-5751-2512;</t>
  </si>
  <si>
    <t>0824-0469</t>
  </si>
  <si>
    <t>1748-7692</t>
  </si>
  <si>
    <t>MAR MAMMAL SCI</t>
  </si>
  <si>
    <t>Mar. Mamm. Sci.</t>
  </si>
  <si>
    <t>10.1111/j.1748-7692.1994.tb00484.x</t>
  </si>
  <si>
    <t>Marine &amp; Freshwater Biology; Zoology</t>
  </si>
  <si>
    <t>PE111</t>
  </si>
  <si>
    <t>WOS:A1994PE11100004</t>
  </si>
  <si>
    <t>BUKOVANSKA, M; JANICKE, J; BRANDSTATTER, F</t>
  </si>
  <si>
    <t>ZR/HF RATION IN ZIRCONS AND BADDELEYITES AND CHEMISTRY OF PYROXENES FROM SOME ANTARCTIC BASALTIC ACHONDRITES</t>
  </si>
  <si>
    <t>EUCRITE</t>
  </si>
  <si>
    <t>NATL MUSEUM,DEPT MINERAL &amp; PETROL,CS-11579 PRAGUE,CZECH REPUBLIC; MAX PLANCK INST KERNPHYS,D-69029 HEIDELBERG,GERMANY; NAT HIST MUSEUM WIEN,DEPT MINERAL &amp; PETROL,A-1014 VIENNA,AUSTRIA</t>
  </si>
  <si>
    <t>National Museum; Max Planck Society</t>
  </si>
  <si>
    <t>NW884</t>
  </si>
  <si>
    <t>WOS:A1994NW88400032</t>
  </si>
  <si>
    <t>ENGRAND, C; MICHELLEVY, MC; JOURET, C; KURAT, G; MAURETTE, M; PERREAU, M</t>
  </si>
  <si>
    <t>ARE THE MOST C-RICH ANTARCTIC MICROMETEORITES EXOTIC</t>
  </si>
  <si>
    <t>CSNSM,F-91405 ORSAY,FRANCE; LAB ETUD MICROSTRUCT,F-92322 CHATILLON,FRANCE; UNIV PARIS 06,MINERAL LAB,F-75262 PARIS,FRANCE; CNRS,OPT ELECTRON LAB,F-31055 TOULOUSE,FRANCE; NAT HIST MUSEUM,MINERAL ABT,A-1014 VIENNA,AUSTRIA</t>
  </si>
  <si>
    <t>Universite Paris Saclay; Universite Paris Saclay; National Office for Aerospace Studies &amp; Research (ONERA); Sorbonne Universite; Centre National de la Recherche Scientifique (CNRS)</t>
  </si>
  <si>
    <t>WOS:A1994NW88400057</t>
  </si>
  <si>
    <t>KURAT, G; HOPPE, P; WALTER, J; ENGRAND, C; MAURETTE, M</t>
  </si>
  <si>
    <t>OXYGEN ISOTOPES IN SPINELS FROM ANTARCTIC MICROMETEORITES</t>
  </si>
  <si>
    <t>NAT HIST MUSEUM, A-1014 VIENNA, AUSTRIA; UNIV BERN, INST PHYS, CH-3012 BERN, SWITZERLAND; CTR SPECTROMETRIE NUCL &amp; SPECTROMETRIE MASSE, F-91405 ORSAY, FRANCE</t>
  </si>
  <si>
    <t>University of Bern; Universite Paris Saclay</t>
  </si>
  <si>
    <t>Hoppe, Peter/B-3032-2015</t>
  </si>
  <si>
    <t>Hoppe, Peter/0000-0003-3681-050X</t>
  </si>
  <si>
    <t>WOS:A1994NW88400105</t>
  </si>
  <si>
    <t>LEVI, FA; LEVIDONATI, GR</t>
  </si>
  <si>
    <t>L7 CHONDRITES IN FRO 90 ANTARCTIC METEORITE COLLECTION - A DISCUSSION</t>
  </si>
  <si>
    <t>FRONTIER</t>
  </si>
  <si>
    <t>UNIV PERUGIA,DIPARTIMENTO FIS,I-06100 PERUGIA,ITALY; ITISA,I-06100 PERUGIA,ITALY</t>
  </si>
  <si>
    <t>University of Perugia</t>
  </si>
  <si>
    <t>WOS:A1994NW88400110</t>
  </si>
  <si>
    <t>LOEKEN, T; SCHULTZ, L</t>
  </si>
  <si>
    <t>LOOKING FOR A CORRELATION BETWEEN TERRESTRIAL AGE AND NOBLE-GAS RECORD OF H CHONDRITES</t>
  </si>
  <si>
    <t>NON-ANTARCTIC METEORITES</t>
  </si>
  <si>
    <t>MAX PLANCK INST CHEM,D-55020 MAINZ,GERMANY</t>
  </si>
  <si>
    <t>Max Planck Society</t>
  </si>
  <si>
    <t>WOS:A1994NW88400115</t>
  </si>
  <si>
    <t>MIURA, YN; SUGIURA, N; NAGAO, K</t>
  </si>
  <si>
    <t>EXPOSURE AGES AND TERRESTRIAL AGES OF ANTARCTIC EUCRITES</t>
  </si>
  <si>
    <t>KOAYAMA UNIV,INST STUDY EARTHS INTERIOR,MISASA 68201,JAPAN; UNIV TOKYO,DEPT EARTH &amp; PLANETARY PHYS,TOKYO 113,JAPAN</t>
  </si>
  <si>
    <t>University of Tokyo</t>
  </si>
  <si>
    <t>Sugiura, Naoji/A-1855-2009</t>
  </si>
  <si>
    <t>WOS:A1994NW88400138</t>
  </si>
  <si>
    <t>OZAKI, H; EBIHARA, M</t>
  </si>
  <si>
    <t>SIDEROPHILE ELEMENTS IN ANTARCTIC UNEQUILIBRATED ORDINARY CHONDRITES</t>
  </si>
  <si>
    <t>FAC SCI TOKYO METROPOLITAN UNIV,DEPT CHEM,TOKYO 19203,JAPAN</t>
  </si>
  <si>
    <t>Tokyo Metropolitan University</t>
  </si>
  <si>
    <t>WOS:A1994NW88400156</t>
  </si>
  <si>
    <t>SCORZELLI, RB; AZEVEDO, IS</t>
  </si>
  <si>
    <t>FE-BEARING PHASES IN THE ANTARCTIC CARBONACEOUS CHONDRITE BELGICA-7904</t>
  </si>
  <si>
    <t>CTR BRASILEIRO PESQUISAS FIS,BR-22290180 RIO JANEIRO,BRAZIL</t>
  </si>
  <si>
    <t>Centro Brasileiro de Pesquisas Fisicas</t>
  </si>
  <si>
    <t>Scorzelli, Rosa/AAU-6837-2021</t>
  </si>
  <si>
    <t>WOS:A1994NW88400187</t>
  </si>
  <si>
    <t>WALTER, J; KURAT, G; BRANDSTATTER, F; PRESPER, T; KOEBERL, C; MAURETTE, M</t>
  </si>
  <si>
    <t>THE CHEMICAL-COMPOSITIONS OF OLIVINES AND PYROXENES FROM ANTARCTIC MICROMETEORITES</t>
  </si>
  <si>
    <t>NAT HIST MUSEUM,A-1014 VIENNA,AUSTRIA; CTR SPECTROMETRIE NUCL &amp; SPECTROMETRIE MASSE,F-91405 ORSAY,FRANCE; UNIV VIENNA,INST GEOCHEM,A-1010 VIENNA,AUSTRIA</t>
  </si>
  <si>
    <t>Universite Paris Saclay; University of Vienna</t>
  </si>
  <si>
    <t>WOS:A1994NW88400219</t>
  </si>
  <si>
    <t>BROMWICH, DH; DU, Y; PARISH, TR</t>
  </si>
  <si>
    <t>NUMERICAL-SIMULATION OF WINTER KATABATIC WINDS FROM WEST ANTARCTICA CROSSING SIPLE COAST AND THE ROSS ICE SHELF</t>
  </si>
  <si>
    <t>MONTHLY WEATHER REVIEW</t>
  </si>
  <si>
    <t>TERRA-NOVA BAY; BOUNDARY-LAYER; ADELIE LAND; POLYNYA; REGIME; BEHAVIOR; MODEL; FLOW</t>
  </si>
  <si>
    <t>Twenty-four-hour numerical simulations of wintertime surface winds under clear sky conditions over the West Antarctic ice sheet and its vicinity are performed using a hydrostatic, three-dimensional primitive equation model. Two initial states are examined: a state of rest, and a prescribed pressure field associated with katabatic winds from West Antarctica propagating across the Ross Ice Shelf. The Antarctic katabatic winds are mainly due to the strong radiative cooling of the ice slopes. The West Antarctic terrain is different from that of East Antarctica in two respects: its mean elevation is much lower, and the slope in the interior is steeper than near the margin at Siple Coast. The simulated surface wind regime reveals confluence zones just inland from the coast and diffluence zones around the crest of the terrain. The model results suggest that the continuation of katabatic winds beyond coastal confluence zones, which are sustained by cold-air drainage in the interior, has an important impact on airflow over the flat Ross Ice Shelf adjacent to the Transantarctic Mountains. The prescribed pressure disturbance has little impact on the surface winds in the interior but markedly impacts those over and beyond the gently sloping coastal areas. Discussion of the impact of the surface wind on the polynya northwest of the Ross Ice Shelf is also provided. It is shown that the simulated surface-wind regime is consistent with the available, mostly surface observational data.</t>
  </si>
  <si>
    <t>UNIV WYOMING,DEPT ATMOSPHER SCI,LARAMIE,WY 82071</t>
  </si>
  <si>
    <t>University of Wyoming</t>
  </si>
  <si>
    <t>BROMWICH, DH (corresponding author), OHIO STATE UNIV,BYRD POLAR RES CTR,1090 CARMACK RD,COLUMBUS,OH 43210, USA.</t>
  </si>
  <si>
    <t>Bromwich, David H/C-9225-2016</t>
  </si>
  <si>
    <t>0027-0644</t>
  </si>
  <si>
    <t>MON WEATHER REV</t>
  </si>
  <si>
    <t>Mon. Weather Rev.</t>
  </si>
  <si>
    <t>10.1175/1520-0493(1994)122&lt;1417:NSOWKW&gt;2.0.CO;2</t>
  </si>
  <si>
    <t>NU466</t>
  </si>
  <si>
    <t>WOS:A1994NU46600002</t>
  </si>
  <si>
    <t>SCHROETER, B</t>
  </si>
  <si>
    <t>IN-SITU PHOTOSYNTHETIC DIFFERENTIATION OF THE GREEN ALGAL AND THE CYANOBACTERIAL PHOTOBIONT IN THE CRUSTOSE LICHEN PLACOPSIS-CONTORTUPLICATA</t>
  </si>
  <si>
    <t>ANTARCTICA; CHLOROPHYLL-A FLUORESCENCE; CYANOBACTERIAL PHOTOBIONT; GREEN ALGAL PHOTOBIONT; LICHEN</t>
  </si>
  <si>
    <t>WATER-VAPOR UPTAKE; CHLOROPHYLL FLUORESCENCE; LIQUID WATER; PHYCOBIONTS; PSEUDOCYPHELLARIA; DESICCATION; EFFICIENCY; HYDRATION; EXCHANGE; THALLI</t>
  </si>
  <si>
    <t>In situ photosynthetic activity in the green algal and the cyanobacterial photobionts of Placopsis contortuplicata was monitored within the same thallus using chlorophyll a fluorescence methods. It proved possible to show that the response to hydration of the green algal and the cyanobacterial photobionts is different within the same thallus. Measurements of the photochemical efficiency of PS II, Fv/Fm, reveal that in the dry lichen thallus photosynthetic activity could be induced in the green algal photobiont by water vapour uptake, in the cyanobacterial photobiont only if it was hydrated with liquid water. However, rates of apparent electron flow through PS II as well as rates of CO2 gas exchange were suboptimal after hydration with water vapour alone and maximum rates could only be observed when the thallus was saturated with liquid water. The differences in the water-related photosynthetic performance and different light response curves of apparent electron transport rate through PS II indicate that the two photobionts act highly independently of each other. It was shown that the cyanobacteria from the cephalodia in P. contortuplicata act as photobiont. The rate of electron flow through PS II was found to be saturated at 1500 mumol photon m-2 s-1, despite a considerable increase of non-photochemical quenching in the green algal photobiont which is lacking in the cyanobacterial photobiont. No evidence of photoinhibition could be found in either photobiont. Pronounced competition between the green algal and the cyanobacterial thallus can be observed in the natural habitat, indicating that the symbiosis in P contortuplicata should be regarded as a very variable adaptation to the extreme environmental conditions in the maritime Antarctic.</t>
  </si>
  <si>
    <t>SCHROETER, B (corresponding author), CHRISTIAN ALBRECHTS UNIV KIEL,INST BOT,OLSHAUSENSTR 40,D-24098 KIEL,GERMANY.</t>
  </si>
  <si>
    <t>10.1007/BF00341474</t>
  </si>
  <si>
    <t>NW266</t>
  </si>
  <si>
    <t>WOS:A1994NW26600013</t>
  </si>
  <si>
    <t>TSEITLIN, VB; KOLOSOVA, EN; MELNIKOV, IA</t>
  </si>
  <si>
    <t>UNDER-ICE DAILY MIGRATION OF ANTARCTIC COPEPODS</t>
  </si>
  <si>
    <t>OKEANOLOGIYA</t>
  </si>
  <si>
    <t>CALANOIDES-ACUTUS</t>
  </si>
  <si>
    <t>Daily vertical migration of copepods in the ice-covered western part of the Weddell Sea has been studied. Sea ice was about 2 m thick with 0.5 m snow cover. Medium depth habitation of Metridia gerlachei (female) varied from 53 m at night to 175 m at day time Coppepodits V of Calanoides acutus performed inverted migration with lesser depth range: they migrated from 198 m at night to 258 m at day time. Data for M. gerlachei vertical migration in ice covered and ice free areas of the Weddell Sea were compared. It was shown that in the ice free area the medium depth of M. gerlachei was 47 m deeper than in the ice covered area, but the range of migration was greater - 46 m. Day and night depths of occurence of M. gerlachei are not related with the levels of underwater illumination.</t>
  </si>
  <si>
    <t>TSEITLIN, VB (corresponding author), PP SHIRSHOV OCEANOL INST,MOSCOW,RUSSIA.</t>
  </si>
  <si>
    <t>0030-1574</t>
  </si>
  <si>
    <t>OKEANOLOGIYA+</t>
  </si>
  <si>
    <t>Okeanologiya</t>
  </si>
  <si>
    <t>PL581</t>
  </si>
  <si>
    <t>WOS:A1994PL58100014</t>
  </si>
  <si>
    <t>PACHOMOV, EA; GORELOVA, TA; PANKRATOV, SA</t>
  </si>
  <si>
    <t>TROPHIC RELATIONSHIPS OF JUVENILES OF SOME ANTARCTIC FISHES</t>
  </si>
  <si>
    <t>WEDDELL SEA ANTARCTICA; SOUTHERN; NOTOTHENIOIDS; REPRODUCTION; POSTLARVAL</t>
  </si>
  <si>
    <t>Stomach contents of 935 sp. of larvae and juveniles of some antarctic fishes were analysed. The lists of preys of different species of fishes consist of broad spectrum of zooplankters. Based on cluster analysis of prey species we distinguished three trophic groups of juveniles. Possible directions and strategies of evolutional adaptation of this groups are discussed.</t>
  </si>
  <si>
    <t>PP SHIRSHOV OCEANOL INST,MOSCOW,RUSSIA</t>
  </si>
  <si>
    <t>Russian Academy of Sciences; Shirshov Institute of Oceanology</t>
  </si>
  <si>
    <t>PACHOMOV, EA (corresponding author), SOUTHERN SEA FISHERY &amp; OCEANOGRAPH RES INST,KERCH,UKRAINE.</t>
  </si>
  <si>
    <t>WOS:A1994PL58100015</t>
  </si>
  <si>
    <t>HALL, K</t>
  </si>
  <si>
    <t>SOME OBSERVATIONS REGARDING SORTED STRIPES, LIVINGSTON ISLAND, SOUTH SHETLAND</t>
  </si>
  <si>
    <t>PERMAFROST AND PERIGLACIAL PROCESSES</t>
  </si>
  <si>
    <t>SORTED STRIPES; FORMATIVE PROCESS; SNOWCOVER; ANTARCTIC</t>
  </si>
  <si>
    <t>SELF-ORGANIZATION</t>
  </si>
  <si>
    <t>Sorted stripes have long been recognized in the sub-Antarctic and the maritime Antarctic. The cold and wet conditions of these regions, when compared with the drier continent, are ideal for their development. In particular, the frequent low-amplitude, short-duration freeze-thaw. cycles of the sub-Antarctic favour the development of miniature sorted forms. The maritime Antarctic, however, with its larger amplitude and longer duration of freeze-thaw cycles, plus the presence of permafrost, exhibits a more frequent occurrence of the larger forms. The Byers Peninsula has an extensive range of sorted features but, despite being situated in the maritime Antarctic and within a permafrost zone, the majority of these features are of the miniature variety. In addition, the sorted stripes exhibit a distinct spatial preference. Their alignment and spatial distribution are not associated with either the sun or the wind, but are a function of the snow cover.</t>
  </si>
  <si>
    <t>UNIV NATAL,DEPT GEOG,PIETERMARITZBURG 3200,SOUTH AFRICA</t>
  </si>
  <si>
    <t>University of Kwazulu Natal</t>
  </si>
  <si>
    <t>JOHN WILEY &amp; SONS LTD</t>
  </si>
  <si>
    <t>W SUSSEX</t>
  </si>
  <si>
    <t>BAFFINS LANE CHICHESTER, W SUSSEX, ENGLAND PO19 1UD</t>
  </si>
  <si>
    <t>1045-6740</t>
  </si>
  <si>
    <t>PERMAFROST PERIGLAC</t>
  </si>
  <si>
    <t>Permafrost Periglacial Process.</t>
  </si>
  <si>
    <t>10.1002/ppp.3430050206</t>
  </si>
  <si>
    <t>Geography, Physical; Geology</t>
  </si>
  <si>
    <t>PW113</t>
  </si>
  <si>
    <t>WOS:A1994PW11300005</t>
  </si>
  <si>
    <t>WEBB, AR; GARDINER, BG; BLUMTHALER, M; FORSTER, P; HUBER, M; KIRSCH, PJ</t>
  </si>
  <si>
    <t>A LABORATORY INVESTIGATION OF 2 ULTRAVIOLET SPECTRORADIOMETERS</t>
  </si>
  <si>
    <t>PHOTOCHEMISTRY AND PHOTOBIOLOGY</t>
  </si>
  <si>
    <t>Spectral measurements of the solar UV irradiance at the earth's surface depend critically on the characteristics of the spectroradiometers and the procedures used in their calibration. Two UV spectroradiometers were subjected to a series of laboratory tests to investigate which factors were most significant in limiting the reliability of the absolute irradiance measurements. Three independent standards of spectral irradiance were scanned by both instruments under a range of bench conditions. The results were consistent to within about 3%, most of the uncertainty being due to scattered light in the laboratory. An UV laser was used to determine the slit function of each spectrometer and the influence of internal stray light. Significant departures from the ideal cosine and azimuth responses were measured by a xenon lamp. Both spectroradiometers were kept indoors throughout the experiments. The relevance of these laboratory results is discussed with respect to the task of measuring solar UV radiation in the field.</t>
  </si>
  <si>
    <t>BRITISH ANTARCTIC SURVEY, CAMBRIDGE CB3 0ET, ENGLAND; UNIV INNSBRUCK, INST MED PHYS, A-6020 INNSBRUCK, AUSTRIA</t>
  </si>
  <si>
    <t>UK Research &amp; Innovation (UKRI); Natural Environment Research Council (NERC); NERC British Antarctic Survey; University of Innsbruck</t>
  </si>
  <si>
    <t>WEBB, AR (corresponding author), UNIV READING, DEPT METEOROL, 2 EARLEY GATE, READING RG6 2AU, BERKS, ENGLAND.</t>
  </si>
  <si>
    <t>Forster, Piers/F-9829-2010</t>
  </si>
  <si>
    <t>Forster, Piers/0000-0002-6078-0171</t>
  </si>
  <si>
    <t>MALDEN</t>
  </si>
  <si>
    <t>COMMERCE PLACE, 350 MAIN ST, MALDEN 02148, MA USA</t>
  </si>
  <si>
    <t>0031-8655</t>
  </si>
  <si>
    <t>PHOTOCHEM PHOTOBIOL</t>
  </si>
  <si>
    <t>Photochem. Photobiol.</t>
  </si>
  <si>
    <t>10.1111/j.1751-1097.1994.tb03947.x</t>
  </si>
  <si>
    <t>Biochemistry &amp; Molecular Biology; Biophysics</t>
  </si>
  <si>
    <t>NX706</t>
  </si>
  <si>
    <t>WOS:A1994NX70600011</t>
  </si>
  <si>
    <t>HASLE, GR; MEDLIN, LK; SYVERTSEN, EE</t>
  </si>
  <si>
    <t>SYNEDROPSIS GEN-NOV, A GENUS OF ARAPHID DIATOMS ASSOCIATED WITH SEA-ICE</t>
  </si>
  <si>
    <t>PHYCOLOGIA</t>
  </si>
  <si>
    <t>ALGAL ASSEMBLAGES; PHYTOPLANKTON; BIOTA</t>
  </si>
  <si>
    <t>A new araphid diatom genus, Synedropsis Hasle, Medlin et Syvertsen, is described from sea ice. The generitype, Synedropsis hyperborea (Grunow) Hasle, Medlin et Syvertsen from the Arctic, was first described as a species of Synedra, as was the antarctic Synedropsis fragilis (Manguin) Hasle, Syvertsen et Medlin. A second antarctic species of Synedropsis is a new combination of Cymatosira laevis Heiden in Heiden &amp; Kolbe. In addition four new taxa, S. hyperboreoides Hasle, Syvertsen et Medlin, S. recta Hasle, Medlin et Syvertsen, S. lata Hasle, Medlin et Syvertsen and S. lata var. angustata Hasle, Medlin et Syvertsen are described from the Antarctic. The valve wall is laminar with uniseriate, often poorly developed striae and a wide sternum. Each valve possesses apical fields composed of slits. A labiate process is positioned near one apical slit field. The valve outline for most species exhibits considerable stadial variation. The girdle has several bands, most with one row of poroids close to the pars interior. Thus Synedropsis is closely related to the marine Fragilaria striatula Lyngbye except in the structure of the apical fields and the number of bands. Species observed in uncleaned material appeared in stellate or, more seldom, ribbon-shaped colonies. Synedropsis hyperborea is a common epiphyte on the ice-associated Melosira arctica Dickie in the Arctic. The antarctic species were found mainly in the bottom ice community, S. fragilis as an epiphyte on other diatoms.</t>
  </si>
  <si>
    <t>ALFRED WEGENER INST POLAR &amp; MARINE RES,D-27515 BREMERHAVEN,GERMANY</t>
  </si>
  <si>
    <t>Helmholtz Association; Alfred Wegener Institute, Helmholtz Centre for Polar &amp; Marine Research</t>
  </si>
  <si>
    <t>HASLE, GR (corresponding author), UNIV OSLO,DEPT BIOL,POB 1069,N-0316 OSLO 3,NORWAY.</t>
  </si>
  <si>
    <t>medlin, linda k/G-4820-2010</t>
  </si>
  <si>
    <t>medlin, linda k/0000-0001-6014-8339</t>
  </si>
  <si>
    <t>INT PHYCOLOGICAL SOC</t>
  </si>
  <si>
    <t>NEW BUSINESS OFFICE, PO BOX 1897, LAWRENCE, KS 66044-8897</t>
  </si>
  <si>
    <t>0031-8884</t>
  </si>
  <si>
    <t>Phycologia</t>
  </si>
  <si>
    <t>10.2216/i0031-8884-33-4-248.1</t>
  </si>
  <si>
    <t>Plant Sciences; Marine &amp; Freshwater Biology</t>
  </si>
  <si>
    <t>NY787</t>
  </si>
  <si>
    <t>WOS:A1994NY78700003</t>
  </si>
  <si>
    <t>ROULT, G; ROULAND, D; MONTAGNER, JP</t>
  </si>
  <si>
    <t>ANTARCTICA-II - UPPER-MANTLE STRUCTURE FROM VELOCITIES AND ANISOTROPY</t>
  </si>
  <si>
    <t>PHYSICS OF THE EARTH AND PLANETARY INTERIORS</t>
  </si>
  <si>
    <t>PERIOD SURFACE-WAVES; INDIAN-OCEAN; FREE OSCILLATIONS; LATERAL HETEROGENEITY; VECTORIAL TOMOGRAPHY; AZIMUTHAL ANISOTROPY; RAYLEIGH-WAVES; SHEAR-VELOCITY; EARTH MODEL; DISCORDANCE</t>
  </si>
  <si>
    <t>To improve the lateral resolution of three-dimensional seismic wave velocity models in Antarctica and the surrounding oceans, we have analysed direct earthquake-to-station Rayleigh-wave data observed on the vertical high-gain long-period and the very long period components of seven GEOSCOPE stations located in the southern hemisphere and three other stations at equatorial latitudes. The phase velocities of Rayleigh waves along 400 well-distributed paths are obtained in the period range 60-300 s, by fitting the data with synthetic seismograms computed with known source parameters in a reference earth model represented by the Preliminary Reference Earth Model (PREM). Corrections for shallow layers have been carefully applied to the observed phase velocities. The geographical distributions of phase velocities and azimuthal anisotropy are then computed with the tomographic method without any a priori regionalization developed by Montagner (Ann. Geophys., 4(B3): 283-294, 1986). The results show some new and important features of Antarctica and the southern hemisphere. The locations of velocity anomalies are well resolved. The eastern part of Antarctica corresponds to a craton-like structure down to depths of about 250 km, and the highest velocities are observed in Enderby Land, where some of the oldest rocks in the world have been sampled. The low velocities are located along the ridges encircling the Antarctic continent. The lowest velocities appear in some areas corresponding to hotspots (Crozet, Kerguelen, Macquarie and Balleny Islands). Also, an elongated low velocity is found on the western flank of the Transantarctic Mountains, which might be related to the existence of a rift zone similar to the African rift. The Australia-Antarctica Discordance (AAD) presents slow velocities near the surface but fast velocities below the lithosphere. These main features are discussed in the framework of the Gondwana hypothesis and the earlier supercontinent. The first azimuthal anisotropy results are also discussed. Anisotropy values are smaller within the Antarctic continent than in the surrounding oceans. They are also small in the AAD but particularly large in the areas around it, suggesting an active tectonic process characterized by a downward flow at depth, a good candidate for a cold spot or a new subduction zone.</t>
  </si>
  <si>
    <t>UNIV STRASBOURG 1, ECOLE &amp; OBSERV PHYS GLOBE, F-67084 STRASBOURG, FRANCE</t>
  </si>
  <si>
    <t>Universites de Strasbourg Etablissements Associes; Universite de Strasbourg</t>
  </si>
  <si>
    <t>INST PHYS GLOBE STRASBOURG, DEPT SISMOL, 4 PL JUSSIEU, F-75252 PARIS 05, FRANCE.</t>
  </si>
  <si>
    <t>Montagner, Jean-Paul/A-8733-2011</t>
  </si>
  <si>
    <t>0031-9201</t>
  </si>
  <si>
    <t>1872-7395</t>
  </si>
  <si>
    <t>PHYS EARTH PLANET IN</t>
  </si>
  <si>
    <t>Phys. Earth Planet. Inter.</t>
  </si>
  <si>
    <t>10.1016/0031-9201(94)90033-7</t>
  </si>
  <si>
    <t>NY952</t>
  </si>
  <si>
    <t>WOS:A1994NY95200004</t>
  </si>
  <si>
    <t>WEBBY, RF; MARKHAM, KR</t>
  </si>
  <si>
    <t>ISOSWERTIAJAPONIN 2''-O-BETA-ARABINOPYRANOSIDE AND OTHER FLAVONE-C-GLYCOSIDES FROM THE ANTARCTIC GRASS DESCHAMPSIA-ANTARCTICA</t>
  </si>
  <si>
    <t>DESCHAMPSIA-ANTARCTICA; GRAMINEAE; FLAVONE C-GLYCOSIDES; ISOSWERTIAJAPONIN 2''-O-BETA-ARABINOPYRANOSIDE; LIGHT-INDUCED VARIATION</t>
  </si>
  <si>
    <t>The major flavonoid constituents of the Antarctic grass, Deschampsia antarctica, are shown to be the C-glycosylflavones, isoswertiajaponin (7-0-methylorientin) 2''-0-beta-arabinopyranoside and orientin. These are accompanied by lower levels of orientin 2''- O-arabinopyranoside, isoswertisin (7-0-methylvitexin) 2''-0-beta-arabinopyranoside, acylated derivatives, isoswertisin, isoswertiajaponin and tricin. A preliminary study suggests that the overall level of flavonoids in Deschampsia increases during the Antarctic mid-summer.</t>
  </si>
  <si>
    <t>WEBBY, RF (corresponding author), IND RES LTD,POB 31-310,LOWER HUTT,NEW ZEALAND.</t>
  </si>
  <si>
    <t>10.1016/S0031-9422(00)89660-0</t>
  </si>
  <si>
    <t>Index Chemicus (IC); Science Citation Index Expanded (SCI-EXPANDED)</t>
  </si>
  <si>
    <t>PC036</t>
  </si>
  <si>
    <t>WOS:A1994PC03600041</t>
  </si>
  <si>
    <t>BLOCK, W</t>
  </si>
  <si>
    <t>TERRESTRIAL ECOSYSTEMS - ANTARCTICA</t>
  </si>
  <si>
    <t>Symposium on Polar Regions: The Challenge for Biological and Ecological Research</t>
  </si>
  <si>
    <t>OCT 02, 1992</t>
  </si>
  <si>
    <t>BASEL, SWITZERLAND</t>
  </si>
  <si>
    <t>CRYPTOENDOLITHIC MICROBIAL ENVIRONMENT; COLD-TOLERANCE; DRY VALLEYS; DESERT; NEMATODES; TEMPERATURE; RESISTANCE; STRATEGIES; HARDINESS; WATER</t>
  </si>
  <si>
    <t>Scientific reasons for the study of terrestrial ecosystems in the Antarctic are outlined together with brief descriptions of the maritime and continental zones. Opportunities for ecological research are highlighted in a consideration of the terrestrial environments, biological colonisation, organism survival and community development. Future research themes in terrestrial ecology are identified.</t>
  </si>
  <si>
    <t>BLOCK, W (corresponding author), BRITISH ANTARCTIC SURVEY,NAT ENVIRONM RES COUNCIL,HIGH CROSS,MADINGLEY RD,CAMBRIDGE CB3 0ET,ENGLAND.</t>
  </si>
  <si>
    <t>NW983</t>
  </si>
  <si>
    <t>WOS:A1994NW98300001</t>
  </si>
  <si>
    <t>BONNER, N</t>
  </si>
  <si>
    <t>ANTARCTIC CONSERVATION AND MANAGEMENT</t>
  </si>
  <si>
    <t>WOS:A1994NW98300002</t>
  </si>
  <si>
    <t>HUREAU, JC</t>
  </si>
  <si>
    <t>THE SIGNIFICANCE OF FISH IN THE MARINE ANTARCTIC ECOSYSTEMS</t>
  </si>
  <si>
    <t>SOUTHERN-OCEAN; ECOLOGY; ISLANDS</t>
  </si>
  <si>
    <t>HUREAU, JC (corresponding author), MUSEUM NATL HIST NAT,ICHTYOL GENERALE &amp; APPL,43 RUE CUVIER,F-75231 PARIS 05,FRANCE.</t>
  </si>
  <si>
    <t>WOS:A1994NW98300003</t>
  </si>
  <si>
    <t>LEMAHO, Y</t>
  </si>
  <si>
    <t>NEW PERSPECTIVES FOR RESEARCH ON ANTARCTIC BIRDS AND MAMMALS</t>
  </si>
  <si>
    <t>PENGUINS PYGOSCELIS-ADELIAE; WANDERING ALBATROSSES; EMPEROR PENGUINS; DIVING BEHAVIOR; KING PENGUINS; DEPTH; ENERGETICS; SEABIRDS; SEALS</t>
  </si>
  <si>
    <t>New technology, that is based on miniaturization of electronic equipment and progress in computers, now enables us to get data on the foraging behavior of Antarctic birds and mammals. This technical revolution is of a major scientific importance because until recently it was considered impossible to study where animals feed and how much they consume. Accordingly, feeding strategies may now be studied in relation to breeding status or availability in marine resources. This, in turn, facilitates the use of antarctic animals as indicators of the changes in these resources. Automatic indentification and weighing of breeding seabirds has also become possible. This means changes in their body condition, i.e. body fuel reserves and food stores at sea, can be monitored. Thus a short-term indication of the changes in the availability of some marine resources may now be obtained. These new methods represent a major advance because they open new research possibilities, whereby antarctic animals can be individually monitored or at a population level, ashore and at sea, while minimizing human disturbance.</t>
  </si>
  <si>
    <t>LEMAHO, Y (corresponding author), CNRS,CTR ECOL &amp; PHYSIOL ENERGET,23 RUE BECQUEREL,F-67087 STRASBOURG,FRANCE.</t>
  </si>
  <si>
    <t>10.1007/BF00238446</t>
  </si>
  <si>
    <t>WOS:A1994NW98300004</t>
  </si>
  <si>
    <t>SPINDLER, M</t>
  </si>
  <si>
    <t>NOTES ON THE BIOLOGY OF SEA-ICE IN THE ARCTIC AND ANTARCTIC</t>
  </si>
  <si>
    <t>WEDDELL SEA; PACK-ICE; ALGAL ASSEMBLAGES; MICROBIAL COMMUNITIES; BARENTS SEA; MICROALGAE; NUTRIENT; ABUNDANCE; OCEAN; BIOTA</t>
  </si>
  <si>
    <t>The sea ice which covers large areas of the polar regions plays a major role in the marine ecosystem of both the Arctic and Southern Oceans. Not only do warmblooded animals depend on sea ice as a platform, but the sympagic organisms living internally within the sea ice or at the interfaces ice/snow and ice/water provide a substantial part of the total primary production of the ice covered regions. In addition sea ice organisms are an important food source for a variety of pelagic animals and may initiate phytoplankton spring blooms after ice melt by seeding effects. Sea ice organisms often are enriched by some orders of magnitude if the same volume of melted ice is compared to that of the underlying water column. Three hypotheses try to explain this discrepancy and are discussed. Investigations on the nutrient chemistry within the sea ice system and in-situ observations still are rare. Intense growth of sympagic organisms can result in nutrient deficiencies, at least in selected habitats. Advances in endoscopic methods may lead to a better understanding of the life within the sea ice.</t>
  </si>
  <si>
    <t>SPINDLER, M (corresponding author), CHRISTIAN ALBRECHTS UNIV KIEL,INST POLAR ECOL,WISCHHOFSTR 1-3,GEB 12,D-24148 KIEL,GERMANY.</t>
  </si>
  <si>
    <t>WOS:A1994NW98300005</t>
  </si>
  <si>
    <t>WHITEHOUSE, MJ; VEIT, RR</t>
  </si>
  <si>
    <t>DISTRIBUTION AND ABUNDANCE OF SEABIRDS AND FUR SEALS NEAR THE ANTARCTIC PENINSULA DURING THE AUSTRAL WINTER, 1986</t>
  </si>
  <si>
    <t>BRANSFIELD STRAIT; MARINE MAMMALS; BIRDS; ICE</t>
  </si>
  <si>
    <t>Twenty one species of seabirds plus fur seals were observed at sea near the Antarctic Peninsula, between 60-degrees-68-degrees-S, in May and June 1986, a season for which few published observations of marine animals are available for this area. Here we describe and quantify the importance of fishing activities as well as sea-ice cover and other environmental variables to the distribution patterns of birds and seals. The most striking aspect of the winter avifauna was its pronounced concentration near fishing trawlers operating on the continental shelf to the north and west of Elephant Island, and its temporal shift in response to the seasonal advance of the ice edge.</t>
  </si>
  <si>
    <t>WHITEHOUSE, MJ (corresponding author), BRITISH ANTARCTIC SURVEY,HIGH CROSS,MADINGLEY RD,CAMBRIDGE CB3 0ET,ENGLAND.</t>
  </si>
  <si>
    <t>Whitehouse, Martin J/E-1425-2013</t>
  </si>
  <si>
    <t>WOS:A1994NW98300006</t>
  </si>
  <si>
    <t>BRANDT, A; JANSSEN, HH</t>
  </si>
  <si>
    <t>REDESCRIPTION OF ZONOPHYRXUS-QUINQUEDENS BARNARD, 1913 (CRUSTACEA, ISOPODA, DAJIDAE) FROM THE WEDDELL SEA, ANTARCTICA, WITH NOTES ON ITS BIOLOGY AND ZOOGEOGRAPHY</t>
  </si>
  <si>
    <t>MORPHOLOGY</t>
  </si>
  <si>
    <t>Until now the dajid isopod species Zonophryxus quinquedens Barnard, 1913 was only described from off Cape Point, South Africa. By collecting one male and three female specimens from the Weddell Sea, Antarctica, the known range of the species and genus has to be extended to 69-degrees-58.9'S 05-degrees-08.5'E. One female specimen was found attached to the dorsal carapace of the benthopelagic decapod shrimp Nematocarcinus longirostris Bate, 1888, which served as a host for the ectoparasitic isopod. The mouthparts of the isopod penetrated directly into the heart of the shrimp. Based on the new Antarctic specimens and the type specimens of Barnard from the South African Museum, we present a redescription of Zonophryxus quinquedens. Possible conclusions from the disjunct distribution for the ecology of the species are discussed.</t>
  </si>
  <si>
    <t>BRANDT, A (corresponding author), CHRISTIAN ALBRECHTS UNIV KIEL,INST POLAROKOL,SEEFISCHMARKT,GEBAUDE 12,WISCHHOFSTR 1-3,D-24148 KIEL,GERMANY.</t>
  </si>
  <si>
    <t>WOS:A1994NW98300008</t>
  </si>
  <si>
    <t>JUCKES, MN; JAMES, IN; BLACKBURN, M</t>
  </si>
  <si>
    <t>THE INFLUENCE OF ANTARCTICA ON THE MOMENTUM BUDGET OF THE SOUTHERN EXTRATROPICS</t>
  </si>
  <si>
    <t>QUARTERLY JOURNAL OF THE ROYAL METEOROLOGICAL SOCIETY</t>
  </si>
  <si>
    <t>LAGRANGIAN-MEAN CIRCULATION; HYBRID VERTICAL COORDINATE; SCALE WEATHER SYSTEMS; GENERAL-CIRCULATION; BAROCLINIC INSTABILITY; POTENTIAL VORTICITY; FLOW INTERACTIONS; EAST-ANTARCTICA; SURFACE DRAG; STORM-TRACKS</t>
  </si>
  <si>
    <t>The antarctic plateau acts as a strong heat sink for the global climate, cooling the atmosphere and radiating energy to space. A cold dense atmospheric boundary layer is formed. Strong surface winds are formed as the boundary layer drains off the plateau. These drainage winds and the eddy fluxes necessary to maintain them are analysed in a ge neral circulation model (GCM). The drainage flow is well represented in the GCM. The associated mean meridional circulation is analysed in isentropic coordinates. The momentum budget over Antarctica reveals a balance between the Eliassen-Palm flux convergence and the Coriolis torque exerted by the mean meridional mass flux. Both vertical and horizontal components of the Eliassen-Palm flux contribute, the vertical component being the greater.</t>
  </si>
  <si>
    <t>UNIV READING,READING RG6 2AH,BERKS,ENGLAND</t>
  </si>
  <si>
    <t>University of Reading</t>
  </si>
  <si>
    <t>Blackburn, Mike/JNR-6912-2023; Juckes, Martin N/IYJ-3487-2023</t>
  </si>
  <si>
    <t>ROYAL METEOROLOGICAL SOC</t>
  </si>
  <si>
    <t>READING</t>
  </si>
  <si>
    <t>104 OXFORD ROAD, READING, BERKS, ENGLAND RG1 7LJ</t>
  </si>
  <si>
    <t>0035-9009</t>
  </si>
  <si>
    <t>Q J ROY METEOR SOC</t>
  </si>
  <si>
    <t>Q. J. R. Meteorol. Soc.</t>
  </si>
  <si>
    <t>A</t>
  </si>
  <si>
    <t>10.1002/qj.49712051811</t>
  </si>
  <si>
    <t>NX229</t>
  </si>
  <si>
    <t>Green Accepted</t>
  </si>
  <si>
    <t>WOS:A1994NX22900010</t>
  </si>
  <si>
    <t>HILTON, N; SUGDEN, D; PAYNE, A; CLAPPERTON, C</t>
  </si>
  <si>
    <t>GLACIER MODELING AND THE CLIMATE OF PATAGONIA DURING THE LAST GLACIAL MAXIMUM</t>
  </si>
  <si>
    <t>QUATERNARY RESEARCH</t>
  </si>
  <si>
    <t>SOUTHERN-HEMISPHERE; CHILE; PLEISTOCENE; AMERICA; POLLEN; RECORD</t>
  </si>
  <si>
    <t>Ice cap modeling constrained by empirical studies provides an effective way of reconstructing past climates. The former Patagonian ice sheet is in a climatically significant location since it lies athwart the Southern Hemisphere westerlies and responds to the latitudinal migration of climatic belts during glacial cycles. A numerical model of the Patagonian ice cap for the last glacial maximum (LGM) is developed, which is time-dependent and driven by changing the mass balance/altitude relationship. It relies on a vertically integrated continuity model of ice mass solved over a finite difference grid. The model is relatively insensitive to ice flow parameters but highly sensitive to mass balance. The climatic input is adjusted to produce the best fit with the known limits of the ice cap at the LGM. The ice cap extends 1800 km along the Andes and has a volume of 440,000 km3. During the LGM the equilibrium line altitude (ELA) was lower than at present by at least 560 m near latitude 40-degrees-S, 160 m near latitude 50-degrees-S, and 360 m near latitude 56-degrees-S. The latitudinal variation in ELA depression can be explained by an overall fall in temperature of about 3.0-degrees-C and the northward migration of precipitation belts by about 5-degrees latitude. Annual precipitation totals may have decreased by about 0.7 m at latitude 50-degrees-S and increased by about 0.7 m at latitude 40-degrees-S. The ELA rises steeply by up to 4 m per kilometer from west to east as the westerlies cross the Andes and this prevents ice growth to the east. The limited decrease in temperature during the LGM could be related to the modest migration of the Antarctic convergence between South America and the Antarctic Peninsula. (C) 1994 University of Washington.</t>
  </si>
  <si>
    <t>UNIV EDINBURGH,DEPT GEOL &amp; GEOPHYS,EDINBURGH EH3 3JW,SCOTLAND</t>
  </si>
  <si>
    <t>University of Edinburgh</t>
  </si>
  <si>
    <t>HILTON, N (corresponding author), UNIV EDINBURGH,DEPT GEOG,EDINBURGH EH8 9XP,SCOTLAND.</t>
  </si>
  <si>
    <t>payne, antony/A-8916-2008</t>
  </si>
  <si>
    <t>payne, antony/0000-0001-8825-8425</t>
  </si>
  <si>
    <t>ACADEMIC PRESS INC JNL-COMP SUBSCRIPTIONS</t>
  </si>
  <si>
    <t>SAN DIEGO</t>
  </si>
  <si>
    <t>525 B ST, STE 1900, SAN DIEGO, CA 92101-4495</t>
  </si>
  <si>
    <t>0033-5894</t>
  </si>
  <si>
    <t>QUATERNARY RES</t>
  </si>
  <si>
    <t>Quat. Res.</t>
  </si>
  <si>
    <t>10.1006/qres.1994.1049</t>
  </si>
  <si>
    <t>PB179</t>
  </si>
  <si>
    <t>WOS:A1994PB17900001</t>
  </si>
  <si>
    <t>ERSEUS, C</t>
  </si>
  <si>
    <t>MARINE TUBIFICIDAE (OLIGOCHAETA) OF ANTARCTICA, WITH DESCRIPTIONS OF 3 NEW SPECIES OF PHALLODRILINAE</t>
  </si>
  <si>
    <t>REVISION; TAXONOMY</t>
  </si>
  <si>
    <t>Five species of Tubificidae are recorded from Antarctic waters: Torodrilus lowryi Cook, 1970, Torodrilus sp. (subfamily Rhyacodrilinae), Marionidrilus antarcticus sp. n., M. weddellensis sp. n., and Thalassodrilus bicki sp. n. (subfamily Phallodrilinae); only T. lowryi was known from Antarctica before. The status of the two Southern Hemisphere genera Torodrilus Cook, 1970, and Marionidrilus Erseus, 1992, are discussed; although the taxonomic position of the two new species of Marionidrilus is somewhat uncertain. Thalassodrilus bicki, however, appears closely related to Northern Hemisphere taxa.</t>
  </si>
  <si>
    <t>ERSEUS, C (corresponding author), SWEDISH MUSEUM NAT HIST,DEPT INVERTEBRATE ZOOL,BOX 50007,S-10405 STOCKHOLM,SWEDEN.</t>
  </si>
  <si>
    <t>10.1111/j.1463-6409.1994.tb00386.x</t>
  </si>
  <si>
    <t>PM971</t>
  </si>
  <si>
    <t>WOS:A1994PM97100004</t>
  </si>
  <si>
    <t>CRUZ, H; PEREZ, C; WELLINGTON, E; CASTRO, C; SERVINGONZALEZ, L</t>
  </si>
  <si>
    <t>SEQUENCE OF THE STREPTOMYCES-ALBUS-G LIPASE-ENCODING GENE REVEALS THE PRESENCE OF A PROKARYOTIC LIPASE FAMILY</t>
  </si>
  <si>
    <t>GENE</t>
  </si>
  <si>
    <t>ANTARCTIC; CLONING; MORAXELLA; PSYCHROPHILIC; STREPTOMYCES EXFOLIATUS; THERMAL STABILITY</t>
  </si>
  <si>
    <t>PSYCHROTROPH MORAXELLA TA144; IDENTIFICATION; CLONING</t>
  </si>
  <si>
    <t>An extracellular lipase (Lip)-encoding gene from Streptomyces albus G has been cloned and sequenced. It encodes a Lip with 82% sequence identity to another previously cloned Lip from a Streptomyces species not closely related. These two sequences can be aligned with 33% identity to the sequence of Lip1 from the antarctic psychrotroph Moraxella TA144 [G. Feller et al., Nucleic Acids Res. 18 (1990) 6431]. An alignment of the three sequences revealed amino-acid substitutions which might be responsible for the greater thermal stability of the Streptomyces lipases. The presence of this lip gene family in several members of the Streptomyces genus was also shown.</t>
  </si>
  <si>
    <t>NATL AUTONOMOUS UNIV MEXICO,INST INVEST BIOMED,DEPT MOLEC BIOL,MEXICO CITY 04510,DF,MEXICO; UNIV WARWICK,COVENTRY CV4 7AL,W MIDLANDS,ENGLAND</t>
  </si>
  <si>
    <t>Universidad Nacional Autonoma de Mexico; University of Warwick</t>
  </si>
  <si>
    <t>Wellington, ELizabeth/0000-0002-4329-0699; SERVIN-GONZALEZ, LUIS/0000-0002-6715-4763</t>
  </si>
  <si>
    <t>0378-1119</t>
  </si>
  <si>
    <t>Gene</t>
  </si>
  <si>
    <t>JUN 24</t>
  </si>
  <si>
    <t>10.1016/0378-1119(94)90220-8</t>
  </si>
  <si>
    <t>Genetics &amp; Heredity</t>
  </si>
  <si>
    <t>NW550</t>
  </si>
  <si>
    <t>WOS:A1994NW55000026</t>
  </si>
  <si>
    <t>FARMAN, JC; HARRIS, NRP; PYLE, JA</t>
  </si>
  <si>
    <t>PREFACE</t>
  </si>
  <si>
    <t>UNIV CAMBRIDGE,CTR ATMOSPHER SCI,DEPT CHEM,CAMBRIDGE,ENGLAND</t>
  </si>
  <si>
    <t>University of Cambridge</t>
  </si>
  <si>
    <t>FARMAN, JC (corresponding author), BRITISH ANTARCTIC SURVEY,EUROPEAN OZONE RES COORDINATING UNIT,MADINGLEY RD,CAMBRIDGE CB3 0ET,ENGLAND.</t>
  </si>
  <si>
    <t>2000 FLORIDA AVE NW, WASHINGTON, DC 20009</t>
  </si>
  <si>
    <t>JUN 22</t>
  </si>
  <si>
    <t>10.1029/94GL01527</t>
  </si>
  <si>
    <t>NW301</t>
  </si>
  <si>
    <t>WOS:A1994NW30100001</t>
  </si>
  <si>
    <t>PYLE, JA; HARRIS, NRP; FARMAN, JC; ARNOLD, F; BRAATHEN, G; COX, RA; FAUCON, P; JONES, RL; MEGIE, G; ONEILL, A; PLATT, U; POMMEREAU, JP; SCHMIDT, U; STORDAL, F</t>
  </si>
  <si>
    <t>AN OVERVIEW OF THE EASOE CAMPAIGN</t>
  </si>
  <si>
    <t>WINTER STRATOSPHERE; CLO</t>
  </si>
  <si>
    <t>The scientific planning of the EASOE campaign is outlined and the various constituent and meteorological data sets are described.</t>
  </si>
  <si>
    <t>BRITISH ANTARCTIC SURVEY, EUROPEAN OZONE RES COORDINATING UNIT, CAMBRIDGE CB3 0ET, ENGLAND; MAX PLANCK INST KERNPHYS, D-69117 HEIDELBERG, GERMANY; NILU, N-2001 LILLESTROM, NORWAY; MASD NERC HQ, SWINDON SN2 1EU, ENGLAND; CNES, F-70801 AIRE ADOUR, FRANCE; UNIV PARIS 06, F-75230 PARIS 05, FRANCE; UNIV READING, DEPT METEOROL, READING RG6 2AU, ENGLAND; INST UMWELTPHYS, W-6900 HEIDELBERG, GERMANY; CNRS, SERV AERON, F-91370 VERRIERES LE BUISSON, FRANCE; FORSCHUNGSZENTRUM JULICH, INST ATMOSPHER CHEM 3, W-5170 JULICH 1, GERMANY</t>
  </si>
  <si>
    <t>UK Research &amp; Innovation (UKRI); Natural Environment Research Council (NERC); NERC British Antarctic Survey; University of Cambridge; Max Planck Society; NILU; UK Research &amp; Innovation (UKRI); Natural Environment Research Council (NERC); Sorbonne Universite; University of Reading; Centre National de la Recherche Scientifique (CNRS); Helmholtz Association; Research Center Julich</t>
  </si>
  <si>
    <t>PYLE, JA (corresponding author), UNIV CAMBRIDGE, CTR ATMOSPHER SCI, DEPT CHEM, LENSFIELD RD, CAMBRIDGE, ENGLAND.</t>
  </si>
  <si>
    <t>Harris, Neil/0000-0003-1256-3006</t>
  </si>
  <si>
    <t>10.1029/94GL00004</t>
  </si>
  <si>
    <t>WOS:A1994NW30100002</t>
  </si>
  <si>
    <t>FARMAN, JC; ONEILL, A; SWINBANK, R</t>
  </si>
  <si>
    <t>THE DYNAMICS OF THE ARCTIC POLAR VORTEX DURING THE EASOE CAMPAIGN</t>
  </si>
  <si>
    <t>OZONE</t>
  </si>
  <si>
    <t>A blocking ridge over the Atlantic and N.W.Europe was the most persistent feature of the upper troposphere during the winter of 1991/1992. With brief intermissions, blocking lasted for almost three months. It produced large anomalies in the mean ozone fields for December 1991 and for January 1992; record low amounts of total ozone were reported over Europe. The influence of this blocking system on the structure of the polar vortex is discussed. In the lower stratosphere there was a persistent collocation of the core of the jet stream with temperatures low enough to promote heterogeneous processes, subjecting a large amount of air to chemical processing. However the minor warmings of mid-January and February make it difficult to identify chemical ozone loss against the background of the large anomalies present in 1991/92.</t>
  </si>
  <si>
    <t>METEOROL OFF,HADLEY CTR,BRACKNELL RG12 2SY,BERKS,ENGLAND</t>
  </si>
  <si>
    <t>Met Office - UK; Hadley Centre</t>
  </si>
  <si>
    <t>10.1029/93GL03049</t>
  </si>
  <si>
    <t>WOS:A1994NW30100003</t>
  </si>
  <si>
    <t>CREWELL, S; KUNZI, K; NETT, H; WEHR, T; HARTOGH, P</t>
  </si>
  <si>
    <t>AIRCRAFT MEASUREMENTS OF CLO AND HCL DURING EASOE 1991/92</t>
  </si>
  <si>
    <t>ANTARCTIC SPRING STRATOSPHERE; CHLORINE MONOXIDE; LOW ALTITUDES; CIO</t>
  </si>
  <si>
    <t>As part of the European Arctic Stratospheric Ozone Experiment (EASOE), performed in the winter period 1991/92, stratospheric chlorine monoxide (ClO) and hydrochloric acid (HCl) have been observed using the Submillimeter Atmospheric Sounder (SUMAS). The instrument measures the thermal emission of the atmosphere in the frequency range 620-650 GHz. Due to strong tropospheric water vapor absorption in this frequency range the radiometer has to be operated on-board a high-flying aircraft. During EASOE several flight missions were performed over northern Europe in the periods 10-13 December 1991, 5-14 February 1992 and 7-13 March 1992 using the research aircraft FALCON operated by the German Air and Space Organization (DLR). We report on two flights in February and two in March. From a first analysis it is found that the HCl column content as observed during the March flight, increased by about 20-30 % compared to the results for the mid-February flight. On the other hand, high ClO amounts, particularly at lower altitudes, were observed in February. From the observed trends for the ClO and HCl abundances we assume that some HCl had been converted to reactive chlorine indicating a chemically disturbed Arctic vortex in February.</t>
  </si>
  <si>
    <t>MAX PLANCK INST AERON,W-3411 KATLENBURG DUHM,GERMANY</t>
  </si>
  <si>
    <t>CREWELL, S (corresponding author), UNIV BREMEN,INST REMOTE SENSING,POB 330440,W-2800 BREMEN 33,GERMANY.</t>
  </si>
  <si>
    <t>Crewell, Susanne/O-1640-2013</t>
  </si>
  <si>
    <t>Crewell, Susanne/0000-0003-1251-5805</t>
  </si>
  <si>
    <t>10.1029/93GL02499</t>
  </si>
  <si>
    <t>WOS:A1994NW30100021</t>
  </si>
  <si>
    <t>DEZAFRA, RL; EMMONS, LK; REEVES, JM; SHINDELL, DT</t>
  </si>
  <si>
    <t>AN OVERVIEW OF MILLIMETER-WAVE SPECTROSCOPIC MEASUREMENTS OF CHLORINE MONOXIDE AT THULE, GREENLAND, FEBRUARY-MARCH, 1992 - VERTICAL PROFILES, DIURNAL-VARIATION, AND LONGER-TERM TRENDS</t>
  </si>
  <si>
    <t>OZONE; STRATOSPHERE; CHEMISTRY; CLO; CIO</t>
  </si>
  <si>
    <t>Measurements of chlorine monoxide in the stratosphere over Thule, Greenland (76.3N, 68.4W) were made quasi-continuously during the period February 8 to March 24, 1992, using a high-sensitivity ground based mm-wave spectrometer. These observations give diurnal, short term, and long term changes in the mixing ratio and vertical distribution of ClO. At an equivalent time after the Antarctic winter solstice, very large concentrations (up to approximately 1.5 ppbv) occur in lower stratospheric ClO, resulting in massive ozone destruction. We saw no evidence for large (approximately 1 to 1.5 ppbv) amounts of ClO in the 16-25 km range over Thule in February or March, in agreement with UARS (satellite) observations by the MLS mm-wave spectrometer for this period, and in marked contrast to UARS/MLS and ER-2 aircraft measurements over northern Europe and eastern Canada, respectively, during January, 1992. We have evidence for smaller enhancements (approximately 0.2 to 0.5 ppbv) in the 18-30 km range during late February-early March, which could result from transport of residual low NO2 air following earlier PSC processing (the last of which occurred at least one month earlier, however) or the result of chemical processing by Pinatubo aerosols. Direct influence of Pinatubo aerosols on Arctic ozone during the spring of 1992 has been difficult to assess, and this enhancement of low-altitude ClO, might be a significant indicator of aerosol effects.</t>
  </si>
  <si>
    <t>SUNY STONY BROOK,INST TERR &amp; PLANETARY ATMOSPHERES,STONY BROOK,NY 11794</t>
  </si>
  <si>
    <t>State University of New York (SUNY) System; State University of New York (SUNY) Stony Brook</t>
  </si>
  <si>
    <t>DEZAFRA, RL (corresponding author), SUNY STONY BROOK,DEPT PHYS,STONY BROOK,NY 11794, USA.</t>
  </si>
  <si>
    <t>Emmons, Louisa K/R-8922-2016; Emmons, Louisa/HPH-6028-2023; Shindell, Drew/D-4636-2012</t>
  </si>
  <si>
    <t>Emmons, Louisa K/0000-0003-2325-6212; Emmons, Louisa/0000-0003-2325-6212; Shindell, Drew/0000-0003-1552-4715</t>
  </si>
  <si>
    <t>10.1029/93GL01677</t>
  </si>
  <si>
    <t>WOS:A1994NW30100022</t>
  </si>
  <si>
    <t>NOTHOLT, J; VONCLARMANN, T; ADRIAN, GP; SCHREMS, O</t>
  </si>
  <si>
    <t>GROUND-BASED FTIR MEASUREMENTS OF CLONO2 VERTICAL COLUMN AMOUNTS IN THE ARCTIC</t>
  </si>
  <si>
    <t>STRATOSPHERIC TRACE GASES; AIRBORNE MEASUREMENTS; ANTARCTIC OZONE; CONSTITUENTS; SPECTROSCOPY; WINTER</t>
  </si>
  <si>
    <t>During the EASOE campaign measurements have been performed in March at Ny-Alesund (790 N, 11-degrees-E) by high resolution FTIR spectroscopy to derive the vertical column amounts of ClONO2. For the first part of this period the polar vortex was found to be situated above Ny-Alesund. The measurements give ClONO2 zenith Column amounts of about 3.9x10(15) mol cm-2 outside the polar vortex, much higher than midlatitude values for an undisturbed atmosphere. Inside the vortex strong variabilities with burdens between 2.8 and 6.8x19(15)mol cm-2 were observed. These high values might be explained by the reaction of ClO with NO2 and the relatively warm stratosphere ensuring that the ClONO2 so formed remains in the gas phase.</t>
  </si>
  <si>
    <t>UNIV KARLSRUHE,W-7500 KARLSRUHE,GERMANY; KERNFORSCHUNGSZENTRUM KARLSRUHE GMBH,INST METEOROL &amp; KLIMAFORSCH,D-76021 KARLSRUHE,GERMANY; ALFRED WEGENER INST POLAR &amp; MARINE RES,D-27515 BREMERHAVEN,GERMANY</t>
  </si>
  <si>
    <t>Helmholtz Association; Karlsruhe Institute of Technology; Helmholtz Association; Karlsruhe Institute of Technology; Helmholtz Association; Alfred Wegener Institute, Helmholtz Centre for Polar &amp; Marine Research</t>
  </si>
  <si>
    <t>NOTHOLT, J (corresponding author), ALFRED WEGENER INST POLAR &amp; MARINE RES,FORSCHUNGSTELLE POTSDAM,POSTFACH 600149,D-14401 POTSDAM,GERMANY.</t>
  </si>
  <si>
    <t>von Clarmann, Thomas/A-7287-2013; Stiller, Gabriele P./A-7340-2013; Notholt, Justus/P-4520-2016</t>
  </si>
  <si>
    <t>Stiller, Gabriele P./0000-0003-2883-6873; Notholt, Justus/0000-0002-3324-885X</t>
  </si>
  <si>
    <t>10.1029/93GL01785</t>
  </si>
  <si>
    <t>WOS:A1994NW30100044</t>
  </si>
  <si>
    <t>FISH, DJ; JONES, RL; FRESHWATER, RA; ROSCOE, HK; OLDHAM, DJ; HARRIES, JE</t>
  </si>
  <si>
    <t>TOTAL OZONE MEASURED DURING EASOE BY A UV-VISIBLE SPECTROMETER WHICH OBSERVES STARS</t>
  </si>
  <si>
    <t>Total ozone was measured from Abisko, Sweden (68.4-degrees-N,18.8-degrees-E) from January to early March 1992, by a new instrument which uses stars and the Moon as sources of UV-visible light for absorption spectroscopy. In addition, some zenith-sky observations were made. Ozone measurements obtained using both techniques are presented and compared with diose from other instruments. Good agreement with simultaneous ozonesonde measurements is observed, but the stellar measurements appear systematically higher than total ozone measured by both SAOZ and TOMS.</t>
  </si>
  <si>
    <t>BRITISH ANTARCTIC SURVEY,NERC,CAMBRIDGE CB3 0ET,ENGLAND; SERC,RUTHERFORD APPLETON LAB,DIDCOT,OXON,ENGLAND</t>
  </si>
  <si>
    <t>UK Research &amp; Innovation (UKRI); Natural Environment Research Council (NERC); NERC British Antarctic Survey; UK Research &amp; Innovation (UKRI); Science &amp; Technology Facilities Council (STFC); STFC Rutherford Appleton Laboratory</t>
  </si>
  <si>
    <t>FISH, DJ (corresponding author), UNIV CAMBRIDGE,CTR ATMOSPHER SCI,DEPT CHEM,CAMBRIDGE,ENGLAND.</t>
  </si>
  <si>
    <t>10.1029/93GL01869</t>
  </si>
  <si>
    <t>WOS:A1994NW30100051</t>
  </si>
  <si>
    <t>LUTMAN, ER; TOUMI, R; JONES, RL; LARY, DJ; PYLE, JA</t>
  </si>
  <si>
    <t>BOX MODEL STUDIES OF CLOX DEACTIVATION AND OZONE LOSS DURING THE 1991/92 NORTHERN-HEMISPHERE WINTER</t>
  </si>
  <si>
    <t>ANTARCTIC OZONE; DEPLETION; CHLORINE; CL2O2; CIO</t>
  </si>
  <si>
    <t>Calculations using a photochemical box model from mid-January to early March 1992 show the return from perturbed levels of ClO(x) to near background levels, and the associated rise of ClONO2. The calculated values of ClONO2 in an in-vortex, background aerosol scenario are in good agreement with those observed by the balloon borne MIPAS-B limb sounder. Implications for ozone loss are discussed.</t>
  </si>
  <si>
    <t>LUTMAN, ER (corresponding author), UNIV CAMBRIDGE,CTR ATMOSPHER SCI,DEPT CHEM,LENSFIELD RD,CAMBRIDGE,ENGLAND.</t>
  </si>
  <si>
    <t>Lary, David J/E-4678-2011; Lary, David/A-6163-2010</t>
  </si>
  <si>
    <t>Lary, David J/0000-0003-4265-9543;</t>
  </si>
  <si>
    <t>10.1029/93GL03046</t>
  </si>
  <si>
    <t>WOS:A1994NW30100058</t>
  </si>
  <si>
    <t>GENTHON, C</t>
  </si>
  <si>
    <t>ANTARCTIC CLIMATE MODELING WITH GENERAL-CIRCULATION MODELS OF THE ATMOSPHERE</t>
  </si>
  <si>
    <t>The abilities of the National Aeronautic and Space Administration Goddard Institute for Space Studies (GISS) and METEO-FRANCE Arpege General Circulation Models (GCMs) of the atmosphere to simulate surface climate variables that have direct and indirect impacts on the mass balance of the Antarctic ice sheet are evaluated. Deficiencies in reproducing the surface temperature are identified. Some of the flaws are associated with an incorrect specification of the Antarctic continent real topography, a problem which can be partially corrected by an adequate processing of model output. Shortcomings can also be consequent to the use of inappropriate climate variable formulations and prescribed boundary conditions. A coarse-resolution version of the GISS GCM is used to demonstrate how model results can be improved if snow albedo and sea ice coverage are more adequately set. A barrier to thoroughly analyzing and validating model results is die lack of numerous and reliable enough observational data. This point is particularly critical for accumulation, a first-order term in the ice sheet mass balance. Although accumulation is very different in the GISS and Arpege models, uncertainties about the available observational references preclude firmly asserting that one model is better than the other. Finally, typical GCM resolution remains an essential limitation to improving model performances and promoting the effective use of model results for the Antarctic region.</t>
  </si>
  <si>
    <t>CNRS, GLACIOL &amp; GEOPHYS ENVIRONM LAB, F-38042 GRENOBLE, FRANCE</t>
  </si>
  <si>
    <t>JUN 20</t>
  </si>
  <si>
    <t>D6</t>
  </si>
  <si>
    <t>10.1029/94JD00574</t>
  </si>
  <si>
    <t>NT337</t>
  </si>
  <si>
    <t>WOS:A1994NT33700015</t>
  </si>
  <si>
    <t>POOLE, LR; PITTS, MC</t>
  </si>
  <si>
    <t>POLAR STRATOSPHERIC CLOUD CLIMATOLOGY BASED ON STRATOSPHERIC AEROSOL MEASUREMENT-II OBSERVATIONS FROM 1978 TO 1989</t>
  </si>
  <si>
    <t>SAM-II; NITRIC-ACID; ANTARCTIC STRATOSPHERE; OZONE HOLE; WINTER; TEMPERATURES; SATELLITE; WATER</t>
  </si>
  <si>
    <t>The probability of polar stratospheric cloud (PSC) occurrence in the Antarctic and Arctic has been estimated using Stratospheric Aerosol Measurement (SAM) II aerosol extinction data from 1978 to 1989. Antarctic PSCs are typically observed by SAM II from mid-May to early November, with a maximum zonal average probability of about 0.6 at 18-20 km in August. The typical Arctic PSC season extends only from late November to early March, with a peak zonal average probability of about 0.1 in early February at 20-22 km. There is considerable year-to-year variability in Arctic PSC sightings because of changes in the dynamics of the northern polar vortex. Year-to-year variability in Antarctic sightings is most prominent in the number of late season clouds. Maximum PSC sighting probabilities in both polar regions occur in the region from 90-degrees-W through the Greenwich meridian to 90-degrees-E, where temperatures are coldest on average. Arctic sighting probabilities approach zero outside this region, but clouds have been sighted in the Antarctic at all longitudes during most months. Inferred PSC formation temperatures remain constant throughout the Arctic winter and are similar to those in early Antarctic winter. PSC formation temperatures in the Antarctic drop markedly in the 15 to 20-km region by September, a pattern consistent with the irreversible loss of HNO3 and H2O vapor in sedimenting PSC particles.</t>
  </si>
  <si>
    <t>SCI APPLICAT INT CORP, HAMPTON, VA 23666 USA</t>
  </si>
  <si>
    <t>Science Applications International Corporation (SAIC)</t>
  </si>
  <si>
    <t>POOLE, LR (corresponding author), NASA, LANGLEY RES CTR, DIV ATMOSPHER SCI, MAIL CODE 475, HAMPTON, VA 23681 USA.</t>
  </si>
  <si>
    <t>10.1029/94JD00411</t>
  </si>
  <si>
    <t>WOS:A1994NT33700022</t>
  </si>
  <si>
    <t>GREET, PA; INNIS, J; DYSON, PL</t>
  </si>
  <si>
    <t>HIGH-RESOLUTION FABRY-PEROT OBSERVATIONS OF MESOSPHERIC OH (6-2) EMISSIONS</t>
  </si>
  <si>
    <t>AIRGLOW</t>
  </si>
  <si>
    <t>Over the 1992/93 summer the Fabry-Perot spectrometer at Mawson, Antarctica (67.6-degrees-S, 62.9-degrees-E), was modified to permit observations of two lines in the OH (6-2) band near lambda 840 nm. Preliminary observations were obtained on 5 nights in early February. Analysis of these lines, permitting estimates of mesospheric winds and temperatures, will be presented. Lambda-doubling of OH (6-2) Q1(2) and P1(3) lines was measured to be 5.50+/-0.01 pm and 19.17+/-0.06 pm respectively. The results show that mesospheric temperatures can be obtained from Q1(2) profiles even though the doublet is not fully resolved. This emission is significantly more intense than the P1(3) emission so its use will allow better resolution of temporal variations.</t>
  </si>
  <si>
    <t>LA TROBE UNIV,BUNDOORA,VIC 3083,AUSTRALIA</t>
  </si>
  <si>
    <t>La Trobe University</t>
  </si>
  <si>
    <t>GREET, PA (corresponding author), AUSTRALIAN ANTARCTIC DIV,CHANNEL HIGHWAY,KINGSTON,TAS 7053,AUSTRALIA.</t>
  </si>
  <si>
    <t>JUN 15</t>
  </si>
  <si>
    <t>NT217</t>
  </si>
  <si>
    <t>WOS:A1994NT21700014</t>
  </si>
  <si>
    <t>BERKMAN, PA</t>
  </si>
  <si>
    <t>EPIZOIC ZONATION ON GROWING SCALLOP SHELLS IN MCMURDO SOUND, ANTARCTICA</t>
  </si>
  <si>
    <t>MOLLUSK; RECRUITMENT; SESSILE; SPONGE; SUBSTRATUM; ISLAND BIOGEOGRAPHY</t>
  </si>
  <si>
    <t>BIVALVE PINNA-BICOLOR; ADAMUSSIUM-COLBECKI; MARINE-INVERTEBRATES; LARVAL SETTLEMENT; ENVIRONMENTS; COMMUNITY; ESTABLISHMENT; ADAPTATIONS; RECRUITMENT; COMPETITION</t>
  </si>
  <si>
    <t>Shells of living molluscs provide replicate natural substrata for interpreting the distributions, abundances and dynamics of fouling assemblages. Sessile epizoic species on growing Antarctic scallop shells (Adamussium colbecki Smith) were analyzed in this study across a nearshore depth gradient from 0 to 30 m. Significantly lower epizoic biomasses were found at depths shallower than 20 m. Byssally-attached scallops less than 35 mm in shell height were not found above 10 m. The proportions of epizoic annelida, chordata, cnidaria, and porifera also were significantly reduced above 10 m. The depth zonation of these epizoic species suggests that they were limited in shallow water by environmental factors such as siltation or geochemical changes associated with seasonal pulses of glacial meltwater. Between shell habitats, epizoic macrofaunal biomasses distinctly increased on scallops larger than 65 mm which were recessing into the sediment surface. Within these older shell habitats, the arborescent epizoic demosponge (Homaxinella balfourensis Ridley and Dendy) aggregated in a zone near the peripheral margin of the shells. The estimated growth of Homaxinella ''trees'' on the 1-2-yr-old growth bands of the Adamussium shells averaged 60.8 +/- 33.0 mm . yr-1 with a maximum exceeding 130 mm . yr-1. These Homaxinella growth rate estimates were comparable to those determined by independent fouling experiments with inanimate substrates. This study demonstrates that epizoic assemblage variability can be interpreted between and within habitats on growing mollusc shells.</t>
  </si>
  <si>
    <t>NATL INST POLAR RES, ITABASHI KU, TOKYO 173, JAPAN</t>
  </si>
  <si>
    <t>Research Organization of Information &amp; Systems (ROIS); National Institute of Polar Research (NIPR) - Japan</t>
  </si>
  <si>
    <t>ELSEVIER</t>
  </si>
  <si>
    <t>RADARWEG 29, 1043 NX AMSTERDAM, NETHERLANDS</t>
  </si>
  <si>
    <t>1879-1697</t>
  </si>
  <si>
    <t>NW674</t>
  </si>
  <si>
    <t>WOS:A1994NW67400004</t>
  </si>
  <si>
    <t>ZAUCKER, F; STOCKER, TF; BROECKER, WS</t>
  </si>
  <si>
    <t>ATMOSPHERIC FRESH-WATER FLUXES AND THEIR EFFECT ON THE GLOBAL THERMOHALINE CIRCULATION</t>
  </si>
  <si>
    <t>OCEAN CIRCULATION; WATER TRANSPORTS; MODEL; CLIMATE; BALANCE; BUDGET; HEAT</t>
  </si>
  <si>
    <t>Atmospheric water vapor fluxes were derived from a 1-year data set of horizontal wind speed and specific humidity assimilated from meteorological observations by the European Center for Medium-Range Weather Forecast (ECMWF). Vertically integrated horizontal freshwater fluxes were compared to those of two data sets based on a climatology [Oort, 1983] and on simulations with an atmospheric general circulation model (AGCM). Zonal transports agree fairly well at all latitudes outside the tropics, where fluxes are about double for the AGCM data set. Meridional fluxes of the AGCM and ECMWF data sets show close agreement, while the cliniatological fluxes are generally smaller with a considerable northward shift in the southern hemisphere. Atmosphere-to-ocean freshwater fluxes were derived from the three data sets. Not only is there substantial disagreement between the data sets, but their zonal averages over the Atlantic, Pacific, and Indian Ocean basins show Little resemblance to the respective restoring freshwater fluxes from a 2-dimensional ocean model. If the ocean model is forced with the observed and modeled atmospheric fluxes, we find that the mode of ocean circulation is determined mostly by the net flux to the high-latitude oceans and the amount of freshwater exported from the Atlantic basin. The latitudinal structure of the freshwater fluxes in low-latitudes and midlatitudes has little influence on the modeled thermohaline circulation. The fluxes derived from the climatology and ECMWF permit North Atlantic Deep Water (NADW) formation, but a strong freshwater input to the Southern Ocean inhibits Antarctic Bottom Water formation. The AGCM transports so much moisture to the Arctic Ocean that NADW formation is shut down, resulting in a ocean circulation mode of southern sinking in all three ocean basins. If NADW is formed in the model, the strength of the Atlantic meridional overturning is determined by the net freshwater export from the Atlantic basin. When this export is artificially increased in the model over a range from 0.2 to 1 Sv, the ratio of overturning to freshwater forcing decreases almost linearly.</t>
  </si>
  <si>
    <t>COLUMBIA UNIV, LAMONT DOHERTY EARTH OBSERV, DEPT GEOCHEM, PALISADES, NY 10964 USA; COLUMBIA UNIV, DEPT GEOL, NEW YORK, NY 10027 USA; UNIV HEIDELBERG, INST ENVIRONM PHYS, W-6900 HEIDELBERG, GERMANY</t>
  </si>
  <si>
    <t>Columbia University; Columbia University; Ruprecht Karls University Heidelberg</t>
  </si>
  <si>
    <t>Stocker, Thomas F/B-1273-2013</t>
  </si>
  <si>
    <t>C6</t>
  </si>
  <si>
    <t>10.1029/94JC00526</t>
  </si>
  <si>
    <t>NT504</t>
  </si>
  <si>
    <t>WOS:A1994NT50400009</t>
  </si>
  <si>
    <t>HUANG, RX</t>
  </si>
  <si>
    <t>THERMOHALINE CIRCULATION - ENERGETICS AND VARIABILITY IN A SINGLE-HEMISPHERE BASIN MODEL</t>
  </si>
  <si>
    <t>FRESH-WATER FLUX; ANTARCTIC INTERMEDIATE; BOUNDARY-CONDITIONS; OCEAN MODEL; SALINITY</t>
  </si>
  <si>
    <t>A series of numerical experiments have been carried out to explore the variability of the thermohaline circulation and the energetics of halocline catastrophe. It is found that when the amplitude of surface freshwater flux is smaller than a critical value, the thermohaline circulation is in a thermal mode, with deep water formed in the north. When the freshwater flux amplitude is supercritical, the thermohaline circulation does not reach a single steady state. Instead, the model ocean is in a continuous transition between a slow, quasi-steady saline mode and an energetic, unsteady thermal mode. For cases with no wind stress, the saline mode is characterized by sinking along the equator. For cases with wind stress, the saline mode is characterized by intermediate water formation at midlatitude. During the saline mode phase, the deep water gradually becomes warm and salty. Thus at the end of the saline mode phase, within the northern basin there is cold and relatively fresh water lying on top of warm and salty water. Such a vertical structure is potentially very unstable because small perturbations can grow, supported by the release of potential energy during strong cooling. A quantity called the diabatic available potential energy index is introduced as an indicator for such convective instability. Thus a final equilibrium in the saline mode cannot be reached; instead, the model ocean flips to a very energetic thermal mode in which violent overturning destroys the vertical stratification. After the energy is released, the saline cell supported by precipitation in the subpolar basin advances southward and the model ocean returns to the saline mode. The whole cycle will be repeated.</t>
  </si>
  <si>
    <t>WOODS HOLE OCEANOG INST, DEPT PHYS OCEANOG, WOODS HOLE, MA 02543 USA.</t>
  </si>
  <si>
    <t>huang, rui/JYP-3898-2024</t>
  </si>
  <si>
    <t>10.1029/94JC00522</t>
  </si>
  <si>
    <t>WOS:A1994NT50400011</t>
  </si>
  <si>
    <t>PENROSE, JD; CONDE, M; PAULY, TJ</t>
  </si>
  <si>
    <t>ACOUSTIC DETECTION OF ICE CRYSTALS IN ANTARCTIC WATERS</t>
  </si>
  <si>
    <t>FRAZIL ICE; PRYDZ BAY; SEA ICE; SHELF; CIRCULATION; REGION</t>
  </si>
  <si>
    <t>During the voyage of the RSV Aurora Australis to the region of Prydz Bay, Antarctica in January-March 199 1, ice crystals were encountered at depths from the surface to 125-m in the western area of the bay. On two occasions, crystals were retrieved by netting, and echo sounder records have been used to infer additional regions of occurrence. Acoustic target strength estimates made on the ice crystal assemblies encountered show significant spatial variation, which may relate to crystal size and/or aggregation. Data from a suite of conductivity-temperature-depth casts have been used to map regions of the study area where in situ water temperatures fell below the computed freezing point. Such regions correlate well with those selected on the basis of echogram type and imply that ice crystals occurred at depth over large areas of the bay during the cruise period. The ice crystal distribution described is consistent with that expected from a plume of supercooled water emerging from under the Amery Ice Shelf and forming part of the general circulation of the bay. The magnitude of the supercooled water plume is greater than those reported previously in the Prydz Bay region. If misinterpreted as biota on echo sounder records, ice crystals could significantly bias biomass estimates based on echo integration in this and potentially other areas.</t>
  </si>
  <si>
    <t>AUSTRALIAN ANTARCTIC DIV, KINGSTON, TAS, AUSTRALIA</t>
  </si>
  <si>
    <t>PENROSE, JD (corresponding author), CURTIN UNIV TECHNOL, CTR MARINE SCI &amp; TECHNOL, PERTH, WA 6102, AUSTRALIA.</t>
  </si>
  <si>
    <t>10.1029/93JC03507</t>
  </si>
  <si>
    <t>WOS:A1994NT50400018</t>
  </si>
  <si>
    <t>WEIR, SI; BUTLER, ECV; HADDAD, PR</t>
  </si>
  <si>
    <t>ION CHROMATOGRAPHY WITH UV DETECTION FOR THE DETERMINATION OF THIOSULFATE AND POLYTHIONATES IN SALINE WATERS</t>
  </si>
  <si>
    <t>JOURNAL OF CHROMATOGRAPHY A</t>
  </si>
  <si>
    <t>6th International Ion Chromatography Symposium</t>
  </si>
  <si>
    <t>SEP 12-15, 1993</t>
  </si>
  <si>
    <t>BALTIMORE, MD</t>
  </si>
  <si>
    <t>SEPARATION</t>
  </si>
  <si>
    <t>A high-performance liquid chromatographic method was developed for the determination of the sulfur oxyanions, thiosulfate and polythionates, in natural saline waters. This method utilises preconcentration techniques to effectively enrich the analytes whilst discriminating against the high chloride concentrations present, and is based on the novel combination of an ion-exchange pre-column in succession with a reversed phase analytical column and an eluent based on a water-acetonitrile mixture containing tetrabutylammonium ions and carbonate buffer. The limit of detection is 1 nM for trithionate and 0.3 nM for tetrathionate and pentathionate when concentrating 6 ml of 1:50 diluted seawater. The method has a precision of 0.25% for concentrations of 1 mu M. Analysis time is approximately 30 mins.</t>
  </si>
  <si>
    <t>UNIV TASMANIA,INST ANTARCTIC &amp; SO OCEAN STUDIES,HOBART,TAS 7001,AUSTRALIA; UNIV TASMANIA,DEPT CHEM,HOBART,TAS 7001,AUSTRALIA</t>
  </si>
  <si>
    <t>University of Tasmania; University of Tasmania</t>
  </si>
  <si>
    <t>WEIR, SI (corresponding author), CSIRO,DIV OCEANOG,MARINE LABS,GPO BOX 1538,HOBART,TAS 7001,AUSTRALIA.</t>
  </si>
  <si>
    <t>Butler, Edward/0000-0002-6660-3985</t>
  </si>
  <si>
    <t>0021-9673</t>
  </si>
  <si>
    <t>J CHROMATOGR A</t>
  </si>
  <si>
    <t>J. Chromatogr. A</t>
  </si>
  <si>
    <t>JUN 10</t>
  </si>
  <si>
    <t>10.1016/0021-9673(94)80239-4</t>
  </si>
  <si>
    <t>Biochemical Research Methods; Chemistry, Analytical</t>
  </si>
  <si>
    <t>Biochemistry &amp; Molecular Biology; Chemistry</t>
  </si>
  <si>
    <t>NT177</t>
  </si>
  <si>
    <t>WOS:A1994NT17700028</t>
  </si>
  <si>
    <t>GRAHAM, JD; ROBERTS, JT</t>
  </si>
  <si>
    <t>INTERACTION OF HYDROGEN-CHLORIDE WITH AN ULTRATHIN ICE FILM - OBSERVATION OF ADSORBED AND ABSORBED STATES</t>
  </si>
  <si>
    <t>ANTARCTIC OZONE DEPLETION; NITRIC-ACID; STRATOSPHERIC CLOUDS; VAPOR-PRESSURES; GAS-PHASE; HCL; SURFACES; WATER; H2O; SPECTROSCOPY</t>
  </si>
  <si>
    <t>With the objective of gaining insight into how heterogeneous reactions occur in the Antarctic stratosphere, we have initiated a program to study the adsorption and reaction of simple molecules on model polar stratospheric cloud surfaces. In this work, the temperature-programmed desorption of hydrogen chloride from ultrathin (5-20 monolayers thick) water films is described. Two distinct HCl desorption states, designated alpha- and beta-HCl, are observed at 140 and 180 K, respectively. Water sublimation occurs at 180 K and is concurrent with beta-HCl evolution. beta-HCl, which is formed exclusively at low HCl exposures, is derived from the thin film bulk, while alpha-HCl is associated with an adsorbed state. beta-HCl is assigned to the sublimation of a stoichiometric phase of HCl and water, probably HCl.6H(2)O, and alpha-HCl is assigned to the thermal desorption of HCl from the hexahydrate surface. Desorption spectra of HCl from ice-d(2) show that H-D exchange between HCl and D2O is much less than would be expected for a dissociatively adsorbed state of HCl. The cu state is therefore assigned to molecularly adsorbed HCl. The activation energy for alpha-HCl desorption is 33+/-5 kJ.mol(-1), a value which is highly suggestive of formation of a hydrogen bond between HCl and the hexahydrate surface. Two possible structures of HCl adsorbed on the hexahydrate surface are considered. Implications of these results for heterogeneous polar stratospheric chemistry are discussed.</t>
  </si>
  <si>
    <t>JUN 9</t>
  </si>
  <si>
    <t>10.1021/j100074a026</t>
  </si>
  <si>
    <t>NQ725</t>
  </si>
  <si>
    <t>WOS:A1994NQ72500026</t>
  </si>
  <si>
    <t>KOBAK, A</t>
  </si>
  <si>
    <t>NEW YORK TIMES BOOK REVIEW</t>
  </si>
  <si>
    <t>NEW YORK TIMES</t>
  </si>
  <si>
    <t>229 W 43RD ST, NEW YORK, NY 10036-3959</t>
  </si>
  <si>
    <t>0028-7806</t>
  </si>
  <si>
    <t>NEW YORK TIMES BK R</t>
  </si>
  <si>
    <t>N. Y. Times Book Rev.</t>
  </si>
  <si>
    <t>JUN 5</t>
  </si>
  <si>
    <t>NN213</t>
  </si>
  <si>
    <t>WOS:A1994NN21300050</t>
  </si>
  <si>
    <t>LEWIS, RV; WILLIAMS, PJS; JONES, GOL; OPGENOORTH, HJ; PERSSON, MAL</t>
  </si>
  <si>
    <t>THE ELECTRODYNAMICS OF A DRIFTING AURORAL ARC</t>
  </si>
  <si>
    <t>ELECTRIC-FIELDS</t>
  </si>
  <si>
    <t>Simultaneous observations by EISCAT and the Kilpisjarvi all-sky camera revealed the presence of a band of enhanced electric field on one side only of an auroral arc. Both the arc and the enhanced electric field drifted equatorward at a velocity close to the prevailing convection velocity. The same drift speed was indicated by EISCAT measurements of ion-frictional heating: this descended in height as the magnetic field lines carrying the enhanced electric field cut across the EISCAT beam.</t>
  </si>
  <si>
    <t>BRITISH ANTARCTIC SURVEY,CAMBRIDGE CB3 0ET,ENGLAND; INST RYMDFYS,S-75590 UPPSALA,SWEDEN</t>
  </si>
  <si>
    <t>LEWIS, RV (corresponding author), ADRAN FFISEG,PRIFYSGOL CYMRU,ABERYSTWYTH SY23 3BZ,WALES.</t>
  </si>
  <si>
    <t>JUN</t>
  </si>
  <si>
    <t>NV819</t>
  </si>
  <si>
    <t>WOS:A1994NV81900014</t>
  </si>
  <si>
    <t>OKUTANI, T</t>
  </si>
  <si>
    <t>THE IMPORTANCE OF THE SOUTHERN-OCEAN CEPHALOPOD FAUNA</t>
  </si>
  <si>
    <t>TOKYO UNIV FISHERIES, TOKYO 108, JAPAN.</t>
  </si>
  <si>
    <t>1365-2079</t>
  </si>
  <si>
    <t>10.1017/S0954102094000180</t>
  </si>
  <si>
    <t>NP437</t>
  </si>
  <si>
    <t>WOS:A1994NP43700001</t>
  </si>
  <si>
    <t>RODHOUSE, PG; PIATKOWSKI, U; LU, CC</t>
  </si>
  <si>
    <t>SOUTHERN-OCEAN CEPHALOPODS - LIFE-CYCLES AND POPULATIONS (PROCEEDINGS OF THE SYMPOSIUM HELD AT KINGS-COLLEGE CAMBRIDGE, 5-9 JULY 1993)</t>
  </si>
  <si>
    <t>Rodhouse, Paul/0000-0001-5399-967X</t>
  </si>
  <si>
    <t>10.1017/S0954102094000192</t>
  </si>
  <si>
    <t>WOS:A1994NP43700002</t>
  </si>
  <si>
    <t>ROPER, CFE</t>
  </si>
  <si>
    <t>SOUTHERN-OCEAN CEPHALOPODS - LIFE-CYCLES AND POPULATIONS</t>
  </si>
  <si>
    <t>ROPER, CFE (corresponding author), SMITHSONIAN INST, NATL MUSEUM NAT HIST, DEPT INVERTEBRATE ZOOL, WASHINGTON, DC 20560 USA.</t>
  </si>
  <si>
    <t>10.1017/S0954102094000209</t>
  </si>
  <si>
    <t>WOS:A1994NP43700003</t>
  </si>
  <si>
    <t>BOLETZKY, SV</t>
  </si>
  <si>
    <t>EMBRYONIC-DEVELOPMENT OF CEPHALOPODS AT LOW-TEMPERATURES</t>
  </si>
  <si>
    <t>CEPHALOPODA; SPAWNING; DEVELOPMENT; EMBRYOS; HATCHING; COLDWATER</t>
  </si>
  <si>
    <t>No information is available on the embryonic development of Southern Ocean cephalopods. Estimations of developmental times can only be made by extrapolation using data from other geographical areas. Based on known relationships between environmental temperature and embryonic development time, it appears that below 5-degrees-C even the smallest squid eggs measuring 0.6-1.0 mm in diameter need one to two months to develop to hatching. At c. 2-degrees-C, the embryonic development of these small eggs would probably cover between three and five months. Very large octopod eggs are known to develop over time spans of at least one year. Protection of the developing embryos either by long-lasting capsules laid at appropriate spawning sites, or by active 'brooding' (incirrate octopods) is required for embryonic survival and hatching success. The physiological conditions controlling the onset of hatching at very low temperatures are unknown; postponement of hatching appears to be common in cold waters.</t>
  </si>
  <si>
    <t>OBSERV OCEANOL BANYULS, CNRS, URA 117, ARAGO LAB, F-66650 BANYULS SUR MER, FRANCE.</t>
  </si>
  <si>
    <t>10.1017/S0954102094000210</t>
  </si>
  <si>
    <t>WOS:A1994NP43700004</t>
  </si>
  <si>
    <t>BRIERLEY, AS; THORPE, JP</t>
  </si>
  <si>
    <t>BIOCHEMICAL-GENETIC EVIDENCE SUPPORTING THE TAXONOMIC SEPARATION OF LOLIGO-GAHI FROM THE GENUS LOLIGO</t>
  </si>
  <si>
    <t>LOLIGO-GAHI; ELECTROPHORESIS; GENETICS; SYSTEMATICS</t>
  </si>
  <si>
    <t>Fifteen specimens of Loligo gahi caught within the Falkland Islands Interim Conservation and Management Zone during March 1988 were subject to genetic analysis using horizontal starch gel electrophoresis. Comparison of allele frequencies at 22 clearly resolving putative enzyme loci showed these animals to exhibit a degree of genetic differentiation from samples of Loligo forbesi and Loligo vulgaris vulgaris (I = 0.19 and 0.22 respectively) greater than that normally expected between congeneric species. The degree of difference was of the order typically exhibited between members of different but confamilial genera, for example as here between Loligo forbesi and Alloteuthis subulata (I=0.22). It is therefore concluded that Loligo gahi should no longer be regarded as a member of the genus Loligo. Genetic analysis of further species is necessary to clarify whether or not Loligo gahi should, as has been suggested on morphological grounds, be united in a separate genus with other American myopsid species also currently ascribed to the genus Loligo.</t>
  </si>
  <si>
    <t>UNIV LIVERPOOL, DEPT ENVIRONM &amp; EVOLUTIONARY BIOL, PORT ERIN IM9 6JA, MAN, ENGLAND.</t>
  </si>
  <si>
    <t>Brierley, Andrew/G-8019-2011</t>
  </si>
  <si>
    <t>Brierley, Andrew/0000-0002-6438-6892</t>
  </si>
  <si>
    <t>10.1017/S0954102094000222</t>
  </si>
  <si>
    <t>WOS:A1994NP43700005</t>
  </si>
  <si>
    <t>CLARKE, M; GOODALL, N</t>
  </si>
  <si>
    <t>CEPHALOPODS IN THE DIETS OF 3 ODONTOCETE CETACEAN SPECIES STRANDED AT TIERRA-DEL-FUEGO, GLOBICEPHALA-MELENA (TRAILL, 1809), HYPEROODON-PLANIFRONS FLOWER, 1882 AND CEPHALORHYNCHUS-COMMERSONII (LACEPEDE, 1804)</t>
  </si>
  <si>
    <t>CEPHALOPODS; DIET; ODONTOCETES; GLOBICEPHALA-MELENA; HYPEROODON-PLANIFORMIS; CEPHALORHYNCHUS-COMMERSONII</t>
  </si>
  <si>
    <t>Cephalopod remains from the stomachs of four pilot whales Globicephala melaena (Traill, 1809), two bottlenose whales Hyperoodon planifrons Flower, 1882 and eight Commerson's dolphins Cephalorhynchus commersonii (Lacepede, 1804) stranded in Tierra del Fuego, Argentina were identified and measured. A total of 3365 lower beaks (mandibles) were identified and measured and from the rostral, crest and hood length, total wet and dry mass, mean mass and mean mantle length for each taxon were estimated. Over 68% of the cephalopods eaten by the pilot whales and all cephalopods eaten by the bottlenose whales were oceanic squid species (oegopsids). The Commerson's dolphins had only eaten shelf species of the families Loliginidae (97.5%) and Octopodinae (2.5%). Sixteen cephalopod families comprising 23 species were represented. In samples from Globicephala melaena, Loligo gahi represented 31% by number and 7.1% by estimated dry mass, Histioteuthis eltaninae, 29% by number and 4.9% by dry mass and the onychoteuthid Moroteuthis in gens 17.2% by number and 51.5% by dry mass. In samples from Hyperoodon planifrons, Histioteuthis eltaninae represented 24.0% of cephalopods by number but only 5.2% by dry mass, Taonius pavo 53% by number but only 2.5% by dry mass and the large onychoteuthid Kondakovia longimana only 2.5% by number but 65.8% by dry mass. In samples from Cephalorhynchus commersonii, the neritic Loligo gahi contributed 97.4% by number and 97% by dry mass and a neritic octopodinid contributed the rest of the cephalopod part of the diet. While the cephalopods contributed the major part of the diets of these particular cetaceans, other remains included fish and polychaete worms.</t>
  </si>
  <si>
    <t>10.1017/S0954102094000234</t>
  </si>
  <si>
    <t>WOS:A1994NP43700006</t>
  </si>
  <si>
    <t>CROXALL, JP; PRINCE, PA</t>
  </si>
  <si>
    <t>DEAD OR ALIVE, NIGHT OR DAY - HOW DO ALBATROSSES CATCH SQUID</t>
  </si>
  <si>
    <t>SOUTH GEORGIA; ALBATROSSES; SQUID; SCAVENGING; LIVE-CAPTURE</t>
  </si>
  <si>
    <t>For many albatross species squid are important prey. Whether albatrosses depend on scavenging (e.g. of vomit from cetaceans, post-spawning die-offs or fishery waste) or on live-capture of squid (e.g. via diel vertical migrations in association with aggregations of squid prey) is controversial. This review of the nature of interactions between squid and the four species of albatross breeding at South Georgia uses data on the foraging range, methods and timing of feeding of the albatrosses in relation to the size, distribution, buoyancy characteristics (floaters or sinkers), bioluminescence and prey of the squid and access to fishery waste. We conclude that most evidence for scavenging needs critical re-evaluation; nevertheless, whereas wandering albatrosses and possibly light-mantled sooty albatrosses probably depend significantly on scavenged squid, black-browed and especially grey-headed albatrosses are unlikely to do so.</t>
  </si>
  <si>
    <t>10.1017/S0954102094000246</t>
  </si>
  <si>
    <t>WOS:A1994NP43700007</t>
  </si>
  <si>
    <t>DALY, HI; RODHOUSE, PG</t>
  </si>
  <si>
    <t>COMPARATIVE MORPHOLOGY OF 2 SYMPATRIC PARELEDONE SPECIES FROM SOUTH GEORGIA</t>
  </si>
  <si>
    <t>PARELEDONE SPP; SOUTH GEORGIA; SYMPATRY; BEAKS; HECTOCOTYLUS</t>
  </si>
  <si>
    <t>Morphometric data were collected for 410 specimens of Pareledone turqueti and P. polymorpha caught around South Georgia. The two species differ in beak morphology and in the male hectocotylus. The species have similar appearances although there is a small but significant difference in the mantle length/body mass relationship for females, with P. polymorpha having a relatively longer mantle. There is no significant difference in the arm length/body mass relationship between species or sexes (p &gt; 0.05), except in the case of arm IV of females. There is an interspecific significant difference between sucker number on arms I and II of males, arms I-IV of females, and between hood length and mass of the buccal mass (p &lt; 0.05), with P. turqueti having relatively lower sucker numbers, a longer hood length and greater buccal mass mass. The beak of P. turqueti is similar to that of Eledone spp. but P. polymorpha has a small, fine beak with the rostral tip ending in an elongated, sharp point. Differences in beak and buccal mass suggest that these sympatric species occupy distinct trophic niches and that the differing morphology of the male hectocotylus is a factor in reproductive isolation.</t>
  </si>
  <si>
    <t>DALY, HI (corresponding author), BRITISH ANTARCTIC SURVEY, NAT ENVIRONM RES COUNCIL, MADINGLEY RD, CAMBRIDGE CB3 0ET, ENGLAND.</t>
  </si>
  <si>
    <t>10.1017/S0954102094000258</t>
  </si>
  <si>
    <t>WOS:A1994NP43700008</t>
  </si>
  <si>
    <t>FILIPPOVA, JA; PAKHOMOV, EA</t>
  </si>
  <si>
    <t>YOUNG SQUID IN THE PLANKTON OF PRYDZ BAY, ANTARCTICA</t>
  </si>
  <si>
    <t>PRYDZ BAY; JUVENILE SQUID; GEOGRAPHICAL DISTRIBUTION; VERTICAL DISTRIBUTION; SPATIAL SEGREGATION</t>
  </si>
  <si>
    <t>A collection of juvenile squid were caught with the Isaacs-Kidd midwater trawl (IKMT) and the Juday plankton net at 86 stations in Prydz Bay (60-degrees-67-degrees-30'S, 60-degrees-80-degrees-E) to a depth of 500 m but mostly at 0-200 m. Five species were identified, Psychroteuthis glacialis, Alluroteuthis antarcticus, Brachioteuthis sp. and the cranchiids Galiteuthis glacialis and Mesonychoteuthis hamiltoni. P. glacialis and the cranchiids were the most abundant species. Young P. glacialis (5-17 mm ML) were taken at depths of 5-200 m but concentrated in the upper 100 m whilst the cranchiids (5-35 mm ML) occurred over a wider vertical range (50-500 m). The regular occurrence of paralarvae and juveniles suggests that all the species reproduce in the Antarctic. Juvenile vertical distribution appears to differ between species with P. glacialis concentrated relatively near the surface, the cranchiids in the upper part of the Circumpolar Deep Water and A. antarcticus widely distributed to a depth of 900 m.</t>
  </si>
  <si>
    <t>RUSSIAN INST FISHERIES &amp; OCEANOG, VERKHNE KRASNOSELSKAJA 17, MOSCOW, RUSSIA.</t>
  </si>
  <si>
    <t>10.1017/S095410209400026X</t>
  </si>
  <si>
    <t>WOS:A1994NP43700009</t>
  </si>
  <si>
    <t>GUERRA, A; CASTRO, BG</t>
  </si>
  <si>
    <t>REPRODUCTIVE-SOMATIC RELATIONSHIPS IN LOLIGO-GAHI (CEPHALOPODA, LOLIGINIDAE) FROM THE FALKLAND-ISLANDS</t>
  </si>
  <si>
    <t>LOLIGO-GAHI; MATURATION; GROWTH; FALKLAND-ISLANDS</t>
  </si>
  <si>
    <t>Samples of Loligo gahi from the Falkland Islands Interim Conservation and Management Zone collected in March 1987 were analysed to determine the relationships between mass of reproductive and somatic organs during maturation. There was a progressive increase in mass of the reproductive organs with growth in males, while in females these organs did not show a conspicuous increase in mass until a body mass of c. 40 g was reached. No change was found in the mass of the digestive gland in relation to body mass or in the water content of male and female somatic tissues during maturation. Growth of reproductive organs in L. gahi seems to be supported by diet and not at the expense of somatic tissue.</t>
  </si>
  <si>
    <t>GUERRA, A (corresponding author), CSIC, INST INVEST MARINAS, EDUARDO CABELLO 6, E-36208 VIGO, SPAIN.</t>
  </si>
  <si>
    <t>10.1017/S0954102094000271</t>
  </si>
  <si>
    <t>WOS:A1994NP43700010</t>
  </si>
  <si>
    <t>HATFIELD, EMC; RODHOUSE, PG</t>
  </si>
  <si>
    <t>MIGRATION AS A SOURCE OF BIAS IN THE MEASUREMENT OF CEPHALOPOD GROWTH</t>
  </si>
  <si>
    <t>AGE DATA; CEPHALOPOD; GROWTH ASSESSMENT; MIGRATION; STATOLITHS</t>
  </si>
  <si>
    <t>Theory predicts that, in a closed exploited population showing no sampling or other bias, the mean age of fish or squid between one sampling date and the next should increase by the time interval between samples. Age data, derived from statoliths, have been used to test the hypothesis that the effect of migration through an area where a population of Loligo gahi is sampled would be apparent as an increase in mean age per modal group of less than one day per daily time interval between samples. The data show that, in both females and males, the relationship between mean statolith increment number and elapsed time between samples is positive in some months and negative in others. The months in which the relationship between mean increment number and elapsed time is negative are similar to those months in which recruitment has previously been demonstrated to occur, in February, April/May and September for both females and males. Cohorts of squid remain available to the fishery from June-September (females) and February-May and June-July (males) thus allowing mean monthly growth rates of 0.4 mm d-1 for females and 0.7 mm d-1 for males to be calculated. The present study shows that putative age data derived from statoliths apparently demonstrate some sampling biases within a fishery and their effects on the measurement of growth. Migration through the sampled population is manifested by an increase in mean increment number of less than one per day between samples, and growth can only be assessed where the increase in mean increment number is not significantly different from the time elapsed between samples.</t>
  </si>
  <si>
    <t>BRITISH ANTARCTIC SURVEY, NAT ENVIRONM RES COUNCIL, MADINGLEY RD, CAMRIDGE CB3 0ET, ENGLAND.</t>
  </si>
  <si>
    <t>10.1017/S0954102094000283</t>
  </si>
  <si>
    <t>WOS:A1994NP43700011</t>
  </si>
  <si>
    <t>IVANOVIC, ML; BRUNETTI, NE</t>
  </si>
  <si>
    <t>FOOD AND FEEDING OF ILLEX-ARGENTINUS</t>
  </si>
  <si>
    <t>ILLEX-ARGENTINUS; FOOD; FEEDING; CRUSTACEANS; FISH; CANNIBALISM</t>
  </si>
  <si>
    <t>The diet and feeding behaviour of Illex argentinus were determined from analysis of stomach contents of squid caught during four bottom trawl surveys carried out over the Bonaerensis (34-40-degrees-S, autumn-winter 1991) and Patagonian (45-55-degrees-S, summer-autumn 1992) shelves of Argentina. Crustaceans, mainly Themisto gaudichaudii and, to a lesser extent, euphausiids were the most important components of the diet in both areas and years, although there were considerable geographical differences in the relative proportion of the main prey. In the Patagonian area, during summer and autumn of 1992, almost all squid preyed on crustaceans (percentage occurrence = 85.29%), followed by squid (11.76%) and fish (2.94%). On the Bonaerensis shelf, during autumn and winter of 1991, crustaceans were most important by percentage occurrence (56.96%), but fish and squid accounted for a large proportion of the diet (29.41 % and 13.62% respectively). Myctophids were prevalent among the fish and cannibalism was on I. argentinus juveniles. Changes in diet composition with squid size demonstrated the opportunistic nature of I. argentinus feeding. Although large squids were able to catch large prey (fish, squid), they also fed on small crustaceans when available, especially in the Patagonian area. The relative abundance of different prey organisms probably determined the diet. In both areas and both years I. argentinus fed mostly during daylight hours, starting in the morning and reaching a maximum in the afternoon. No difference in feeding behaviour was observed between the sexes.</t>
  </si>
  <si>
    <t>CONSEJO NACL INVEST CIENT &amp; TECN, INIDEP, CASILLA CORREO 175, RA-7600 MAR DEL PLATA, ARGENTINA.</t>
  </si>
  <si>
    <t>10.1017/S0954102094000295</t>
  </si>
  <si>
    <t>WOS:A1994NP43700012</t>
  </si>
  <si>
    <t>JACKSON, GD; LU, CC</t>
  </si>
  <si>
    <t>STATOLITH MICROSTRUCTURE OF 7 SPECIES OF ANTARCTIC SQUID CAPTURED IN PRYDZ BAY, ANTARCTICA</t>
  </si>
  <si>
    <t>STATOLITHS; SQUID; INCREMENTS; MICROSTRUCTURE; CEPHALOPODS</t>
  </si>
  <si>
    <t>The statolith microstructure was examined from seven species of seven families of Antarctic squid captured in Prydz Bay (n=23). Five of the species (Kondakovia longimana Psychroteuthis glacialis Brachioteuthis sp., Mastigoteuthis psychrophila, Galiteuthis glacialis) had very clear statolith growth increments which could be enumerated from the nucleus to the statolith margin. These increments were similar in appearance to daily statolith increments in other temperate and tropical squids. Psychroteuthis glacialis also had two distinct zones which may reflect growth during the pelagic and demersal phases of the life cycle. Total statolith increment counts were not possible on two of the species (Bathyteuthis abyssicola and Alluroteuthis antarcticus). The statolith microstructure of Bathyteuthis abyssicola had some very faint increments near the nucleus but increments were not visible in most of the statolith microstructure, while the statolith microstructure of A. antarcticus was indistinct in the nuclear region (possibly due to the formation of a second primordium during ontogenesis). Future research may reveal that statolith increments are useful tools for Antarctic squid age and growth studies.</t>
  </si>
  <si>
    <t>JACKSON, GD (corresponding author), UNIV WESTERN AUSTRALIA, DEPT ZOOL, NEDLANDS, WA 6009, AUSTRALIA.</t>
  </si>
  <si>
    <t>Jackson, George D/AAI-7315-2021</t>
  </si>
  <si>
    <t>10.1017/S0954102094000301</t>
  </si>
  <si>
    <t>WOS:A1994NP43700013</t>
  </si>
  <si>
    <t>YOKAWA, K</t>
  </si>
  <si>
    <t>ALLOZYME DIFFERENTIATION OF 16 SPECIES OF OMMASTREPHID SQUID (MOLLUSCA, CEPHALOPODA)</t>
  </si>
  <si>
    <t>SQUID; OMMASTREPHIDAE; ALLOZYME; ELECTROPHORESIS</t>
  </si>
  <si>
    <t>Allozyme differentiation was investigated at 23 putative enzyme coding loci in 16 ommastrephid squids to identify species and to assess genetic relationships. The species examined were Illex illecebrosus, I. coindetii, L argentinus, Todaropsis eblanae, Todarodes sagittatus, T. angolensis, T. filippovae, T. pacificus pacificus, Nototodarus sloanii, N. gouldi, Martialia hyadesi, Ommastrephes bartramii, Sthenoteuthis pteropus, S. oualaniensis, Eucleoteuthis luminosa, and Dosidicus gigas. A dendrogram based on Nei's genetic distance between the species closely approximates to the latest systematics based on morphological characters, but the positions of M. hyadesi and T. eblanae were considerably distant from all other species. The results demonstrate the benefits of further biochemical analysis to an understanding of the systematics of the ommastrephid squids.</t>
  </si>
  <si>
    <t>NATL RES INST FAR SEAS FISHERIES, 7-1 ORIDO 5-CHOME, SHIZUOKA 424, JAPAN.</t>
  </si>
  <si>
    <t>10.1017/S0954102094000313</t>
  </si>
  <si>
    <t>WOS:A1994NP43700014</t>
  </si>
  <si>
    <t>KUBODERA, T; OKUTANI, T</t>
  </si>
  <si>
    <t>ELEDONINE OCTOPODS FROM THE SOUTHERN-OCEAN - SYSTEMATICS AND DISTRIBUTION</t>
  </si>
  <si>
    <t>SOUTHERN OCEAN; ELEDONINE OCTOPODS; PARELEDONE; GRANELEDONE; MEGALELEDONE; SYSTEMATICS; DISTRIBUTION</t>
  </si>
  <si>
    <t>Fortyfour octopods from bottom trawls off Palmer Archipelago, south-eastern Argentina, south-eastern New Zealand, Crozet Islands and Showa Station were examined. Three species of Pareledone, three species of Graneledone and one species of Megaleledone were identified. All were characterized by having a single row of arm suckers. Mature males of P. harrissoni, P. adelieana and G. macrotyla were recorded for the first time. Hectocotylus and male reproductive organs of these species are described. On the basis of previously reported distributions and the present localities, P. charcoti, P. harrissoni and P. adelieana appear to have circumantarctic distributions. G. macrotyla was identified but the other two species of Graneledone could not be identified to species level because of the poor systematic state of this genus.</t>
  </si>
  <si>
    <t>KUBODERA, T (corresponding author), NATL SCI MUSEUM TOKYO, DEPT ZOOL, 3-23-1 HYAKUNIN CHO, SHINJUKU KU, TOKYO 169, JAPAN.</t>
  </si>
  <si>
    <t>10.1017/S0954102094000325</t>
  </si>
  <si>
    <t>WOS:A1994NP43700015</t>
  </si>
  <si>
    <t>LIPINSKI, MR; DURHOLTZ, MD</t>
  </si>
  <si>
    <t>PROBLEMS ASSOCIATED WITH AGING SQUID FROM THEIR STATOLITHS - TOWARDS A MORE STRUCTURED APPROACH</t>
  </si>
  <si>
    <t>SQUID; STATOLITHS; LIGHT MICROSCOPE; SCANNING ELECTRON MICROSCOPE</t>
  </si>
  <si>
    <t>It appears that squid statoliths cannot yet be regarded as accurate an ageing tool as fish otoliths. Statoliths from the same pair, prepared differently for viewing and counting increments, were compared. Increment counts do not imply age in days, because this was not validated. One statolith from each pair was examined by light microscopy (LM) after preparation following a new method. The other was viewed by Scanning Electron Microscopy (SEM) with a modified etching solution. Shape of each statolith was similar when compared by multiple regression analysis (11 variables, n = 53). There was a weak but significant difference between sexes (statoliths of females were slightly larger). All other differences were insignificant. Microscopic observation and increment counts of increments were successfully carried out for 37 pairs of statoliths, Significant differences between two independent counts were found for the LM method, but no significant differences were found between two independent SEM counts. Counts were significantly different when interpreted by both LM and SEM, probably because of poor resolution in the LM readings and over-resolution (growth layers prominent and numerous) in those read by SEM. Recommendations are made on how ageing studies, based on statoliths, should be structured and the results evaluated.</t>
  </si>
  <si>
    <t>SEA FISHERIES RES INST, PRIVATE BAG X2, Cape Town 8012, SOUTH AFRICA.</t>
  </si>
  <si>
    <t>10.1017/S0954102094000337</t>
  </si>
  <si>
    <t>WOS:A1994NP43700016</t>
  </si>
  <si>
    <t>LU, CC; WILLIAMS, R</t>
  </si>
  <si>
    <t>CONTRIBUTION TO THE BIOLOGY OF SQUID IN THE PRYDZ BAY-REGION, ANTARCTICA</t>
  </si>
  <si>
    <t>SQUID; DIET; BEAK; SOUTHERN OCEAN; PRYDZ BAY</t>
  </si>
  <si>
    <t>The teuthoid fauna of the Prydz Bay region of the Southern Ocean (Indian Ocean sector) has been studied based on the material collected from 1981-1991 using a rectangular midwater trawl (RMT-8), pelagic trawl (IYGPT), and bottom trawl. Eight species of squid have been recognized: Brachioteuthis sp., Kondakovia longimana, Bathyteuthis abyssicola, Psychroteuthis glacialis, Alluroteuthis antarcticus, Mastigoteuthis psychrophila, Mesonychoteuthis hamiltoni and Galiteuthis glacialis. Size frequency distribution, geographical and vertical distributions of each species as well as diets of common species are analysed. There is no evidence of a diel vertical migration but ontogenetic descent appears to occur in P. glacialis and G. glacialis. Antarctic krill, Euphausia superba and the Antarctic silverfish, Pleuragramma antarcticum are important prey for most species with cannibalism occurring in P. glacialis, A. antarcticus and M. hamiltoni. Equations for calculating total weight from mantle length, and mantle length and total weight from upper and lower rostral length are provided for B. abyssicola, P. glacialis, A. antarcticus, M. psychrophila, and G. glacialis.</t>
  </si>
  <si>
    <t>MUSEUM VICTORIA, DEPT INVERTEBRATE ZOOL, 328 SWANSTON ST, MELBOURNE 3000, AUSTRALIA.</t>
  </si>
  <si>
    <t>10.1017/S0954102094000349</t>
  </si>
  <si>
    <t>WOS:A1994NP43700017</t>
  </si>
  <si>
    <t>KONDAKOVIA-LONGIMANA FILIPPOVA, 1972 (CEPHALOPODA, ONYCHOTEUTHIDAE) FROM THE INDIAN-OCEAN SECTOR OF THE SOUTHERN-OCEAN</t>
  </si>
  <si>
    <t>KONDAKOVIA-LONGIMANA; SOUTHERN OCEAN; AMMONIA CONTENT; BUOYANCY</t>
  </si>
  <si>
    <t>Two specimens of Kondakovia longimana were recently obtained from the Indian Ocean sector of the Southern Ocean. One specimen, damaged but near the known maximum size, was found floating on the surface, and the other, a male subadult specimen, was captured by a pelagic trawl. Examination of the specimens, histological sections and analyses of tissue samples revealed that the muscular tissues of the tentacular stalks and the mantle contain a large amount of ammonium, more than 328 mM, a quantity that far exceeds that of Moroteuthis ingens (206.9 mM) and Moroteuthis robsoni (199.6 mM) from the South Tasman Rise. Catch data and published records suggest that the juveniles and subadults of K. longimana feed on krill in the epipelagic zone.</t>
  </si>
  <si>
    <t>LU, CC (corresponding author), MUSEUM VICTORIA, DEPT INVERTEBRATE ZOOL, 328 SWANSTON ST, MELBOURNE 3000, AUSTRALIA.</t>
  </si>
  <si>
    <t>10.1017/S0954102094000350</t>
  </si>
  <si>
    <t>WOS:A1994NP43700018</t>
  </si>
  <si>
    <t>PIATKOWSKI, U; HAGEN, W</t>
  </si>
  <si>
    <t>DISTRIBUTION AND LIPID-COMPOSITION OF EARLY-LIFE STAGES OF THE CRANCHIID SQUID GALITEUTHIS-GLACIALIS (CHUN) IN THE WEDDELL SEA, ANTARCTICA</t>
  </si>
  <si>
    <t>GALITEUTHIS-GLACIALIS; SQUID; ANTARCTICA; DISTRIBUTION; LIPID COMPOSITION; PELAGIC SYSTEM</t>
  </si>
  <si>
    <t>The relatively small numbers of pelagic cephalopods caught in the RMT-8 samples (0-300 m) in February/March 1983 in the Weddell Sea were dominated by early life stages of the cranchiid squid Galiteuthis glacialis. A total of 48 specimens were caught with dorsal mantle length (ML) ranging from 4-36 mm. They occurred with a mean density of 0.15 ind. x 1000 m-3 and were present in 38% of 33 RMT-8 samples. G. glacialis was the only cranchiid squid found in the Weddell Sea between 66-degrees and 74-degrees-S. Its early life stages were concentrated in the layers below the summer thermocline (&gt;50 m) and body sizes appeared to increase towards deeper water layers. For biochemical analyses, nine specimens of G. glacialis (ML 6-18 mm) were sampled in the eastern Weddell Sea between 185-520 m water depth in January/February 1985. Total lipid contents ranged from 8%-11% dry weight (DW) with phospholipids being the main lipid component (43-56% of total lipid). Storage lipids (triacylglycerols) made up 18-26% of total lipid. The relatively low lipid contents may reflect the early developmental stage of the specimens examined. The data presented give the first information on geographical and vertical distribution patterns of early life stages of G. glacialis in the high-Antarctic Weddell Sea, as well as on their lipid content and composition.</t>
  </si>
  <si>
    <t>CHRISTIAN ALBRECHTS UNIV KIEL, INST MEERESKUNDE, DUSTERNBROOKER WEG 20, D-24105 KIEL, GERMANY.</t>
  </si>
  <si>
    <t>10.1017/S0954102094000362</t>
  </si>
  <si>
    <t>WOS:A1994NP43700019</t>
  </si>
  <si>
    <t>PIATKOWSKI, U; PUTZ, K</t>
  </si>
  <si>
    <t>SQUID DIET OF EMPEROR PENGUINS (APTENODYTES-FORSTERI) IN THE EASTERN WEDDELL SEA, ANTARCTICA DURING LATE SUMMER</t>
  </si>
  <si>
    <t>SQUID; DISTRIBUTION; EMPEROR PENGUIN; APTENODYTES-FORSTERI; DIET; ANTARCTICA</t>
  </si>
  <si>
    <t>The data presented provides new information on the distribution of Antarctic squids and on the summer diet of the emperor penguins. The diet of 58 adult emperor penguins (Aptenodytes forsteri) on the fast ice of the Drescher Inlet, Vestkapp Ice Shelf (72-degrees-52'S, 19-degrees-25'W) in the eastern Weddell Sea was investigated. Prey consisted principally of squid, fish, krill, amphipods and isopods. Squids were identified by the lower beaks and allometric equations were used to estimate the squid biomass represented. Beaks occurred in 93% of the stomach samples. Each sample contained a mean of 27 beaks (range 1-206). Ninety-two percent of the squids could be identified by the lower beaks and belonged to four families (Onychoteuthidae, Psychroteuthidae, Neoteuthidae and Gonatidae). The most abundant squid was Psychroteuthis glacialis which occurred in 52 samples with lower rostral lengths (LRL) ranging from 1.4-7.2 mm. Forty-five samples contained Alluroteuthis antarcticus (LRL range 1.8-5.8 mm), 17 Kondakovia longimana (LRL range 4-12.1 mm), and four Gonatus antarcticus (LRL range 4.1-6.1 mm). In terms of biomass K. longimana was the most important species taken by the penguins comprising 50% of total estimated squid wet mass (245348 g) in 1990 and 48% in 1992 (154873 g). However, if only fresh beaks were considered for estimations of squid consumption, i.e. beaks that have been accumulated for not longer than 5-6 days in the stomachs, squid diet was of minor importance. Then total squid wet mass accounted for only 4809 g in 1990 and 5445 g in 1992 which implies that one penguin took c. 30 g squid d-1 with P. glacialis and A. antarcticus being the most important by mass. The prey composition suggests that emperor penguins take squid at the steep slope regions of the eastern Weddell Sea.</t>
  </si>
  <si>
    <t>Piatkowski, Uwe/0000-0003-1558-5817; Puetz, Klemens/0000-0003-1375-2669</t>
  </si>
  <si>
    <t>10.1017/S0954102094000374</t>
  </si>
  <si>
    <t>WOS:A1994NP43700020</t>
  </si>
  <si>
    <t>ROBERTS, MJ; SAUER, WHH</t>
  </si>
  <si>
    <t>ENVIRONMENT - THE KEY TO UNDERSTANDING THE SOUTH-AFRICAN CHOKKA SQUID (LOLIGO-VULGARIS-REYNAUDII) LIFE-CYCLE AND FISHERY</t>
  </si>
  <si>
    <t>SQUID; SOUTH-AFRICA; FISHERY; OCEANOGRAPHY; UPWELLING; ENSO</t>
  </si>
  <si>
    <t>This paper explores effects of environmental variability on the life cycle of the chokka squid, Loligo vulgaris reynaudii in South Africa, particularly the effect of physical and chemical influences on adult distribution, and the availability of spawning aggregations to the local jig fishery. The following hypotheses are presented: 1) temperature, dissolved oxygen and currents have a direct effect on the demersal distribution of adult chokka on the feeding grounds, but this is restricted to the west coast where environmental conditions are more extreme relative to the south coast, 2) chokka catches increase in proportion to the extent of coastal upwelling, 3) spawning behaviour along the inshore regions (&lt;50m) is strongly influenced by turbidity near the seabed. High turbidity forces the spawning population to lay their eggs in deeper waters, and are thus not available to the jig fishery. 4) El Nino-Southern Oscillation (ENSO) events are linked with large fluctuations in the availability of spawning squid aggregations to the inshore jig fishery.</t>
  </si>
  <si>
    <t>SEA FISHERIES RES INST, PRIVATE BAG X2, CAPE TOWN 8012, SOUTH AFRICA.</t>
  </si>
  <si>
    <t>Sauer, Warwick/GJI-2267-2022</t>
  </si>
  <si>
    <t>Sauer, Warwick/0000-0002-9756-1757</t>
  </si>
  <si>
    <t>10.1017/S0954102094000386</t>
  </si>
  <si>
    <t>WOS:A1994NP43700021</t>
  </si>
  <si>
    <t>RODHOUSE, PG; ROBINSON, K; GAJDATSY, SB; DALY, HI; ASHMORE, MJS</t>
  </si>
  <si>
    <t>GROWTH, AGE STRUCTURE AND ENVIRONMENTAL HISTORY IN THE CEPHALOPOD MARTIALIA-HYADESI (TEUTHOIDEA, OMMASTREPHIDAE) AT THE ANTARCTIC POLAR FRONTAL ZONE AND ON THE PATAGONIAN SHELF EDGE</t>
  </si>
  <si>
    <t>MARTIALIA-HYADESI; STATOLITH; MICRO-GROWTH INCREMENTS; SR-CA RATIO; THERMAL HISTORY</t>
  </si>
  <si>
    <t>Martialia hyadesi were collected from fishing vessels at the Antarctic Polar Frontal Zone (APFZ) and the Patagonian Shelf Edge (PASE) during the 1989 austral autumn and winter. Squid were measured, weighed, assigned a maturity stage and the paired statoliths were removed. Statolith sections revealed concentric growth rings using light and scanning electron microscopy. Counts of these putative daily micro-growth increments were made directly and by an estimating procedure. Energy dispersive (ED) and wavelength dispersive (WD) x-ray analyses of Sr and Ca content were made on subsamples of statolith sections. Estimated increment counts, which were generally higher than direct counts, were adopted for routine application. Back calculated hatching dates showed that a single cohort, with a relatively narrow size range, was sampled in each geographical area. Back calculations suggested that M. hyadesi at the APFZ had hatched in the austral winter and those at the PASE had hatched in the spring. At the PASE, growth rate was estimated to be some 30% higher than at the APFZ and PASE squid were more mature at a given age. The hypothesis that the Sr:Ca ratio along the growth axis of the statolith contains information on thermal history was examined. Sr:Ca ratios in the statolith fell in the range 0.009-0.017 and varied systematically but this variation did not apparently relate to season and ratios were not significantly different between geographical areas. A consistent feature was a relatively low Sr:Ca ratio at the time of hatching. According to the Sr:Ca thermometer hypothesis this is consistent with spawning in relatively warm water but it could equally be due to depositional differences during early statolith growth. The Sr:Ca thermometer hypothesis could neither be confirmed nor rejected by the data but there is evidence that strontium varies systematically with age in the squid statolith.</t>
  </si>
  <si>
    <t>10.1017/S0954102094000398</t>
  </si>
  <si>
    <t>WOS:A1994NP43700022</t>
  </si>
  <si>
    <t>THOMPSON, KR</t>
  </si>
  <si>
    <t>PREDATION ON GONATUS-ANTARCTICUS BY FALKLAND-ISLANDS SEABIRDS</t>
  </si>
  <si>
    <t>GONATUS-ANTARCTICUS; PENGUINS; FALKLAND-ISLANDS</t>
  </si>
  <si>
    <t>Recent studies of Falkland Islands seabird diets have found that Gonatus antarticus is a major prey item for a number of penguin species. Rockhopper (Eudyptes chrysocome), gentoo (Pygoscelis papua) and Magellanic (Spheniscus magellanicus) penguins breeding in the Falklands are estimated to consume several thousand million Gonatus per annum, with mean dorsal mantle lengths of 28-42 mm. Aspects of the distribution and growth of the G. antarcticus stock in the vicinity of the Falkland Islands are discussed.</t>
  </si>
  <si>
    <t>FALKLANDS CONSERVAT, POB 31, STANLEY, ENGLAND.</t>
  </si>
  <si>
    <t>10.1017/S0954102094000404</t>
  </si>
  <si>
    <t>WOS:A1994NP43700023</t>
  </si>
  <si>
    <t>VIDAL, EAG</t>
  </si>
  <si>
    <t>RELATIVE GROWTH OF PARALARVAE AND JUVENILES OF ILLEX-ARGENTINUS (CASTELLANOS, 1960) IN SOUTHERN BRAZIL</t>
  </si>
  <si>
    <t>ILLEX-ARGENTINUS; PARALARVAE; JUVENILES; RELATIVE GROWTH; OMMASTREPHIDAE</t>
  </si>
  <si>
    <t>Ommastrephid squids undergo remarkable morphological change during the transition from planktonic paralarvae to adults. These changes are characterized by changes in the relative growth of body dimensions and mark phases and stages in post-embryonic development. The following morphometric characters of paralarval and juvenile Illex argentinus ranging in size from 1- 55 mm ML were measured: dorsal mantle length (ML), mantle width (MW), head width (HW), eye diameter (ED), right arm lengths (AIL) (AIIL) (AIIIL) (AIVL), proboscis length (PL), proboscis division (PD), fin length (FL), fin width (FW), right tentacle length (TL), club length (ClL), dactylus length (DL) and carpus + manus length (CML). The relative growth of AIL, AIIL, AIIIL, HW and ED, showed discontinuities at c. 14 mm ML, while AIL, AIIL, AIIIL, AIVL, FL, and TL showed other discontinuities at c. 28 mm ML. These discontinuities seem to be related to the activity and ability of the animal to obtain food and survive in different environments. At an early phase (1-14 mm ML), there is a rapid development of the arms, suckers and fins. In the second stage (14-28 mm ML) there is a rapid development of the tentacles and clubs. In the third (&gt; 28 mm ML), the juvenile grows more in length in relation to other body parts.No morphological change, besides the proboscis division, takes place at the end of rhynchoteuthion stage. This may indicate the necessity for re-evaluation of the paralarval phase in Ommastrephidae.</t>
  </si>
  <si>
    <t>UNIV RIO GRANDE, DEPT OCEANOG, BR-96201 RIO GRANDE, BRAZIL.</t>
  </si>
  <si>
    <t>Vidal, Erica Alves Gonzalez/C-9032-2013</t>
  </si>
  <si>
    <t>Vidal, Erica Alves Gonzalez/0000-0003-4781-8670</t>
  </si>
  <si>
    <t>10.1017/S0954102094000416</t>
  </si>
  <si>
    <t>WOS:A1994NP43700024</t>
  </si>
  <si>
    <t>VACCHI, M; GRECO, S; LA MESA, M</t>
  </si>
  <si>
    <t>KONDAKOVIA-LONGIMANA FILIPPOVA, 1972 (ONYCOTHEUTHIDAE) FROM TERRA-NOVA BAY, ROSS SEA</t>
  </si>
  <si>
    <t>VACCHI, M (corresponding author), ICRAM, CENT INST MARINE RES, VIA L RESPIGHI 5, I-00197 ROME, ITALY.</t>
  </si>
  <si>
    <t>10.1017/S0954102094000428</t>
  </si>
  <si>
    <t>WOS:A1994NP43700025</t>
  </si>
  <si>
    <t>NEDWELL, DB; RUTTER, M</t>
  </si>
  <si>
    <t>INFLUENCE OF TEMPERATURE ON GROWTH-RATE AND COMPETITION BETWEEN 2 PSYCHROTOLERANT ANTARCTIC BACTERIA - LOW-TEMPERATURE DIMINISHES AFFINITY FOR SUBSTRATE UPTAKE</t>
  </si>
  <si>
    <t>APPLIED AND ENVIRONMENTAL MICROBIOLOGY</t>
  </si>
  <si>
    <t>PSYCHROPHILIC BACTERIA; PHYTOPLANKTON GROWTH; MARINE-BACTERIA; NITROGEN UPTAKE; SOUTHERN-OCEAN; WEDDELL SEA; SCOTIA SEA; AMMONIUM; NITRATE; WATERS</t>
  </si>
  <si>
    <t>The growth kinetics of two psychrotolerant Antarctic bacteria, Hydrogenophaga pseudoflava CR3/2/10 (2/10) and Brevibacterium sp. strain CR3/1/15 (1/15), were examined over a range of temperatures in both batch culture and glycerol-limited chemostat cultures. The maximum specific growth rate (mu(max)) and K-s values for both bacteria were functions of temperature, although the cell yields were relatively constant with respect to temperature. The mu(max) values of both strains increased up to an optimum temperature, 24 degrees C for 2/10 and 20 degrees C for 1/15. Strain 1/15 might therefore be considered to be more psychrophilic than strain 2/10. For both bacteria, the specific affinity (mu(max)/K-s) for glycerol uptake was lower at 2 than at 16 degrees C, indicating a greater tendency to substrate limitation at low temperature. As the temperature increased from 2 to 16 degrees C, the specific affinity of 1/15 for glycerol increased more rapidly than it did for 2/10. Thus 1/15, on the basis of this criterion, was less psychrophilic than was 2/10. The steady-state growth kinetics of the two strains at 2 and 16 degrees C imply that 1/15 would be able to outgrow 2/10 only at relatively low substrate concentrations (&lt;0.32 g of glycerol liter(-1)) and high temperatures (&gt;12 degrees C), which suggests that 1/15 has a less psychrotolerant survival strategy than does 2/10. Our data were compared with other data in the literature for bacteria growing at low temperatures. They also showed an increase of substrate-specific affinity with increasing temperature. Our results explain recent reports of decreased affinity for substrates by heterotrophic bacteria in polar seas, with consequently increased difficulty of substrate uptake at low temperature, and may also be significant in explaining the limitation of primary production in the Southern Ocean.</t>
  </si>
  <si>
    <t>NEDWELL, DB (corresponding author), UNIV ESSEX,DEPT BIOL,COLCHESTER CO4 3SQ,ESSEX,ENGLAND.</t>
  </si>
  <si>
    <t>0099-2240</t>
  </si>
  <si>
    <t>APPL ENVIRON MICROB</t>
  </si>
  <si>
    <t>Appl. Environ. Microbiol.</t>
  </si>
  <si>
    <t>10.1128/AEM.60.6.1984-1992.1994</t>
  </si>
  <si>
    <t>Biotechnology &amp; Applied Microbiology; Microbiology</t>
  </si>
  <si>
    <t>NN765</t>
  </si>
  <si>
    <t>Bronze, Green Published</t>
  </si>
  <si>
    <t>WOS:A1994NN76500041</t>
  </si>
  <si>
    <t>RUTTER, M; NEDWELL, DB</t>
  </si>
  <si>
    <t>INFLUENCE OF CHANGING TEMPERATURE ON GROWTH-RATE AND COMPETITION BETWEEN 2 PSYCHROTOLERANT ANTARCTIC BACTERIA - COMPETITION AND SURVIVAL IN NON-STEADY-STATE TEMPERATURE ENVIRONMENTS</t>
  </si>
  <si>
    <t>SQUARE-WAVE PERTURBATIONS; ESCHERICHIA-COLI; PSYCHROPHILIC BACTERIUM; PROTEIN-TURNOVER; MICROBIAL COMMUNITIES; COEXISTENCE; CHEMOSTAT; SHIFT; CELLS; FLOW</t>
  </si>
  <si>
    <t>Competition between two psychrotolerant bacteria was examined in glycerol-limited chemostat experiments subjected to non-steady-state conditions of temperature. One bacterium, a Brevibacterium sp. strain designated CR3/1/15, responded rapidly to temperature change; while a second, Hydrogenophaga pseudoflava, designated CR3/2/10, exhibited a lag in growth after a shift-down during a square-wave temperature cycle but not after a shift-up. The effects on competition and survival. by these bacteria of both sine-wave and square-wave temperature changes between 2 and 16 degrees C over a 24-h cycle time were examined, as well as square-wave cycles over 12 and 96 h. The changing proportion of each bacterium in the chemostat was determined by plate counting at regular intervals. Under a sine-wave temperature cycle H. pseudoflava outcompeted the Brevibacterium sp., but under square-wave temperature cycles the two bacteria coexisted because the lag by H. pseudoflava after the temperature shift-down favored the faster-responding Brevibacterium sp. The two bacteria thus exhibited different survival strategies, with H. pseudoflava adapted to effective competition under steady-state conditions and the Brevibacterium sp. adapted to rapid adaptation and survival in a changing environment, The degree of perturbation of the bacteria, expressed as a temperature challenge index (delta temp/delta time), was greater under a square-wave temperature cycle than under a sine-wave cycle of equivalent amplitude and frequency, and higher-temperature challenge favored the Brevibacterium sp. A computer model was developed to examine competition between the bacteria in transient environments. The frequency of the temperature cycle influenced competition, as with a longer cycle (96 h) the significance of the lag by H. pseudoflava decreased compared with that of a 24-h cycle, and H. pseudoflava predominated in a mixed culture with a 96-h cycle. The shift-down lag by H. pseudoflava, during which it adapted to low temperature, disadvantaged it in a changing temperature environment, but at a short cycle time (12 h) this disadvantage was countered by the incomplete loss of low-temperature adaptation between cycles and thus the carryover of some low-temperature adaptation. Also, it was demonstrated that, as well as consideration of the effect of temperature changes on inducing lags in growth, the loss of adaptation to low temperature between cycles had to be taken into account in the computer model if it was to reproduce the trends in the experimental data.</t>
  </si>
  <si>
    <t>UNIV ESSEX,DEPT BIOL,COLCHESTER CO4 3SQ,ESSEX,ENGLAND</t>
  </si>
  <si>
    <t>University of Essex</t>
  </si>
  <si>
    <t>10.1128/AEM.60.6.1993-2002.1994</t>
  </si>
  <si>
    <t>WOS:A1994NN76500042</t>
  </si>
  <si>
    <t>FELLER, G; NARINX, E; ARPIGNY, JL; ZEKHNINI, Z; SWINGS, J; GERDAY, C</t>
  </si>
  <si>
    <t>TEMPERATURE-DEPENDENCE OF GROWTH, ENZYME-SECRETION AND ACTIVITY OF PSYCHROPHILIC ANTARCTIC BACTERIA</t>
  </si>
  <si>
    <t>APPLIED MICROBIOLOGY AND BIOTECHNOLOGY</t>
  </si>
  <si>
    <t>EXPRESSION</t>
  </si>
  <si>
    <t>Five psychrophilic Antarctic bacteria have been selected for their capacity to secrete exoenzymes into culture medium. These strains are able to grow from 0 to about 25 degrees C. However, production of lipase from Moraxella, alpha-amylase from Alteromonas haloplanctis, beta-lactamase from Psychrobacter immobilis and protease from Bacillus is maximal at temperatures close to that of their environment (-2 to 4 degrees C) and is strongly inhibited at higher temperatures. This thermal effect involves alterations in the secretory pathway in the upper range of temperatures, losses due to the enzyme thermal lability and in some cases to reduction in cell development. The apparent optimal activity temperature of these enzymes is between 30 and 40 degrees C, i.e. about 20 degrees C lower than that of their mesophilic counterparts.</t>
  </si>
  <si>
    <t>STATE UNIV GHENT, MICROBIOL LAB, B-9000 GHENT, BELGIUM</t>
  </si>
  <si>
    <t>Ghent University</t>
  </si>
  <si>
    <t>UNIV LIEGE, INST CHEM B6, BIOCHEM LAB, B-4000 LIEGE, BELGIUM.</t>
  </si>
  <si>
    <t>0175-7598</t>
  </si>
  <si>
    <t>1432-0614</t>
  </si>
  <si>
    <t>APPL MICROBIOL BIOT</t>
  </si>
  <si>
    <t>Appl. Microbiol. Biotechnol.</t>
  </si>
  <si>
    <t>Biotechnology &amp; Applied Microbiology</t>
  </si>
  <si>
    <t>NR636</t>
  </si>
  <si>
    <t>WOS:A1994NR63600018</t>
  </si>
  <si>
    <t>BAEZA, A; DELRIO, M; PANIAGUA, JM; NAVARRO, E; RODRIGUEZ, MJ; SANCHEZ, F</t>
  </si>
  <si>
    <t>RADIOACTIVE CONCENTRATIONS OF THE LIVINGSTON-ISLAND SOILS (ANTARCTICA) - DOSIMETRY CONSIDERATIONS</t>
  </si>
  <si>
    <t>APPLIED RADIATION AND ISOTOPES</t>
  </si>
  <si>
    <t>The radioactive concentrations of natural and man-made (Sr-90 and Cs-137) emitters were studied in soil samples collected from an area of 2.3 km 2 around the Spanish Antarctic Base on Livingston Island in the South Shetlands. The levels of radiation detected, for natural radioisotopes, as well as consequently the measured levels of effective dose equivalent rate, are of the order of half the values commonly assigned as world averages for these magnitudes.</t>
  </si>
  <si>
    <t>UNIV VALENCIA,CSIC,CTR MIXTO,INST FIS CORPUSCULAR,E-46010 BURJASSOT,SPAIN</t>
  </si>
  <si>
    <t>Consejo Superior de Investigaciones Cientificas (CSIC); CSIC - Instituto de Fisica Corpuscular (IFIC); University of Valencia</t>
  </si>
  <si>
    <t>BAEZA, A (corresponding author), FAC VET CACERES,DEPT FIS,CTRA DE TRUJILLO S-N,E-10071 CACERES,SPAIN.</t>
  </si>
  <si>
    <t>Paniagua, Jesus M/D-7132-2011; Rodriguez-Alvarez, Maria Jose/M-9683-2014; Sanchez, Filomeno/D-7859-2014; Baeza, Antonio/L-6606-2014</t>
  </si>
  <si>
    <t>Rodriguez-Alvarez, Maria Jose/0000-0001-8333-8792; Sanchez, Filomeno/0000-0003-0831-4744; Baeza, Antonio/0000-0002-2648-2867; Paniagua, Jesus M/0000-0001-9756-9161</t>
  </si>
  <si>
    <t>0969-8043</t>
  </si>
  <si>
    <t>APPL RADIAT ISOTOPES</t>
  </si>
  <si>
    <t>Appl. Radiat. Isot.</t>
  </si>
  <si>
    <t>10.1016/0969-8043(94)90246-1</t>
  </si>
  <si>
    <t>Chemistry, Inorganic &amp; Nuclear; Nuclear Science &amp; Technology; Radiology, Nuclear Medicine &amp; Medical Imaging</t>
  </si>
  <si>
    <t>Chemistry; Nuclear Science &amp; Technology; Radiology, Nuclear Medicine &amp; Medical Imaging</t>
  </si>
  <si>
    <t>NQ440</t>
  </si>
  <si>
    <t>WOS:A1994NQ44000007</t>
  </si>
  <si>
    <t>WILKINSON, DM</t>
  </si>
  <si>
    <t>A REVIEW OF THE BIOGEOGRAPHY OF THE PROTOZOAN GENUS NEBELA IN THE SOUTHERN TEMPERATE AND ANTARCTIC ZONES</t>
  </si>
  <si>
    <t>AREA</t>
  </si>
  <si>
    <t>RHIZOPODA; ONTARIO</t>
  </si>
  <si>
    <t>Most examples used in biogeography textbooks are derived from studies of macroscopic organisms. As an example of microbial biogeography studies on the distribution of the protozoan genus Nebela in the southern temperature and Antarctic zones are presented. The results suggest a major role for climate (characterised by mean January temperature) in controlling species richness. The high number of endemic taxa along with the deviation of several sites from the general relationship between species richness and climate suggests that geographical barriers play an important role in Nebela biogeography. It is suggested that the genus has responded to past climate changes (eg glacial/interglacial cycles) by migration. Possible effects of anthropogenic climate change are considered. It is suggested that their small size (hence potentially rapid wind-borne migration) and short generation time make protozoa a potentially sensitive measure of biological response to climate change.</t>
  </si>
  <si>
    <t>WILKINSON, DM (corresponding author), LIVERPOOL JOHN MOORES UNIV,SCH BIOL &amp; EARTH SCI,BYROM ST,LIVERPOOL L3 3AF,ENGLAND.</t>
  </si>
  <si>
    <t>INST BRITISH GEOGRAPHERS</t>
  </si>
  <si>
    <t>1 KENSINGTON GORE, LONDON, ENGLAND SW7 2AR</t>
  </si>
  <si>
    <t>0004-0894</t>
  </si>
  <si>
    <t>Area</t>
  </si>
  <si>
    <t>Geography</t>
  </si>
  <si>
    <t>PF326</t>
  </si>
  <si>
    <t>WOS:A1994PF32600006</t>
  </si>
  <si>
    <t>POLLARD, D; THOMPSON, SL</t>
  </si>
  <si>
    <t>SEA-ICE DYNAMICS AND CO2 SENSITIVITY IN A GLOBAL CLIMATE MODEL</t>
  </si>
  <si>
    <t>ATMOSPHERE-OCEAN</t>
  </si>
  <si>
    <t>GENERAL-CIRCULATION MODELS; ATLANTIC CIRCULATION; OCEAN MODEL; SIMULATIONS; TRANSPORT; PARAMETERIZATION; ATMOSPHERE; ALBEDO; SIB</t>
  </si>
  <si>
    <t>Present-day results and CO2 sensitivity are described for two versions of a global climate model (GENESIS) with and without sea-ice dynamics. Sea-ice dynamics is modelled using the cavitating-fluid method of Flato and Hibler (1990, 1992). The atmospheric general circulation model originated from the NCAR Community Climate Model version 1, but is heavily modified to include new treatments of clouds, penetrative convection, planetary boundary-layer mixing, solar radiation, the diurnal cycle and the semi-Lagrangian transport of water vapour. The surface models include an explicit model of vegetation (similar to BATS and SiB), multilayer models of soil, snow and sea ice, and a slab ocean mixed layer. When sea-ice dynamics is turned off, the CO2-induced warming increases drastically around approximately 60-80-degrees-S in winter and spring. This is due to the much greater (and unrealistic) compactness of the Antarctic ice cover without dynamics, which is reduced considerably when CO2 is doubled and exposes more open ocean to the atmosphere. With dynamics, the winter ice is already quite dispersed for 1 X CO2 so that its compactness does not decrease as much when CO2 is doubled.</t>
  </si>
  <si>
    <t>NATL CTR ATMOSPHER RES, DIV CLIMATE &amp; GLOBAL DYNAM, INTERDISCIPLINARY CLIMATE SYST SECT, BOULDER, CO 80307 USA.</t>
  </si>
  <si>
    <t>CMOS-SCMO</t>
  </si>
  <si>
    <t>BOX 3211, STATION D, OTTAWA, ON K1P 6H7, CANADA</t>
  </si>
  <si>
    <t>0705-5900</t>
  </si>
  <si>
    <t>1480-9214</t>
  </si>
  <si>
    <t>ATMOS OCEAN</t>
  </si>
  <si>
    <t>Atmos.-Ocean</t>
  </si>
  <si>
    <t>10.1080/07055900.1994.9649506</t>
  </si>
  <si>
    <t>PA686</t>
  </si>
  <si>
    <t>WOS:A1994PA68600009</t>
  </si>
  <si>
    <t>DAVISON, BM; ALLEN, AG</t>
  </si>
  <si>
    <t>A METHOD FOR SAMPLING DIMETHYLSULFIDE IN POLLUTED AND REMOTE MARINE ATMOSPHERES</t>
  </si>
  <si>
    <t>ATMOSPHERIC ENVIRONMENT</t>
  </si>
  <si>
    <t>DMS; ANTARCTIC; SAMPLING TECHNIQUE</t>
  </si>
  <si>
    <t>NORTHEAST PACIFIC-OCEAN; SEASONAL-VARIATIONS; SULFUR EMISSIONS; HYDROGEN-SULFIDE; BOUNDARY-LAYER; ATLANTIC-OCEAN; AEROSOL IONS; AIR; METHANESULFONATE; DIOXIDE</t>
  </si>
  <si>
    <t>Methods have been developed for the measurement of atmospheric dimethylsulfide in both polluted and clean marine environments, avoiding sampling losses due to reactions with atmospheric oxidants. Preconcentration of DMS on Molecular Sieve 5A was followed by analysis using gas chromatography with flame photometric detection. Prolonged contact of polluted air samples with a potassium iodide-based solution resulted in total oxidant destruction. Dimethylsulfide was measured over the Atlantic Ocean during a cruise between the U.K. and the Antarctic, between October 1992 and January 1993. In equatorial regions (30-degrees-N-30-degrees-S) the atmospheric DMS concentration ranged from 5 to 90 ng m-3 with an average of 30 ng m-3 . In the polar waters and regions-south of the Falkland Islands concentrations from 5 to 1050 ng m-3 were observed with a mean concentration of 120 ng m-3.</t>
  </si>
  <si>
    <t>DSIR, DIV CHEM, PETONE, NEW ZEALAND</t>
  </si>
  <si>
    <t>DAVISON, BM (corresponding author), UNIV LANCASTER, INST ENVIRONM &amp; BIOL SCI, LANCASTER LA1 4YQ, ENGLAND.</t>
  </si>
  <si>
    <t>1352-2310</t>
  </si>
  <si>
    <t>1873-2844</t>
  </si>
  <si>
    <t>ATMOS ENVIRON</t>
  </si>
  <si>
    <t>Atmos. Environ.</t>
  </si>
  <si>
    <t>10.1016/1352-2310(94)90182-1</t>
  </si>
  <si>
    <t>Environmental Sciences; Meteorology &amp; Atmospheric Sciences</t>
  </si>
  <si>
    <t>Environmental Sciences &amp; Ecology; Meteorology &amp; Atmospheric Sciences</t>
  </si>
  <si>
    <t>NT629</t>
  </si>
  <si>
    <t>WOS:A1994NT62900001</t>
  </si>
  <si>
    <t>WYNNWILLIAMS, DD</t>
  </si>
  <si>
    <t>DETECTION AND SIMULATION OF ENVIRONMENTAL-CHANGE IN ANTARCTICA BY IMAGE-ANALYSIS OF SOIL ALGAE</t>
  </si>
  <si>
    <t>BINARY-COMPUTING IN MICROBIOLOGY</t>
  </si>
  <si>
    <t>WYNNWILLIAMS, DD (corresponding author), BRITISH ANTARCTIC SURVEY,MADINGLEY RD,CAMBRIDGE CB3 0ET,ENGLAND.</t>
  </si>
  <si>
    <t>BIOLINE</t>
  </si>
  <si>
    <t>CARDIFF</t>
  </si>
  <si>
    <t>UNIV WALES COLL CARDIFF, SCHOOL PURE &amp; APPLIED BIOLOGY, PO BOX 915, CARDIFF CF1 3TL, WALES</t>
  </si>
  <si>
    <t>0266-304X</t>
  </si>
  <si>
    <t>BINARY-COMPUT MICROB</t>
  </si>
  <si>
    <t>Binary-Comput. Microbiol.</t>
  </si>
  <si>
    <t>Biotechnology &amp; Applied Microbiology; Computer Science, Interdisciplinary Applications</t>
  </si>
  <si>
    <t>Biotechnology &amp; Applied Microbiology; Computer Science</t>
  </si>
  <si>
    <t>NR787</t>
  </si>
  <si>
    <t>WOS:A1994NR78700001</t>
  </si>
  <si>
    <t>WORKSHOP - DETECTING ACTIVITY OF MICROBES WITHIN THEIR MICROHABITATS</t>
  </si>
  <si>
    <t>WOS:A1994NR78700003</t>
  </si>
  <si>
    <t>MOORHEAD, DL; CALLAGHAN, T</t>
  </si>
  <si>
    <t>EFFECTS OF INCREASING ULTRAVIOLET-B RADIATION ON DECOMPOSITION AND SOIL ORGANIC-MATTER DYNAMICS - A SYNTHESIS AND MODELING STUDY</t>
  </si>
  <si>
    <t>BIOLOGY AND FERTILITY OF SOILS</t>
  </si>
  <si>
    <t>UV-B RADIATION; PHOTODEGRADATION; LITTER; DECOMPOSITION; STRATOSPHERIC OZONE</t>
  </si>
  <si>
    <t>LITTER DECOMPOSITION; LIGNIN CONTROL; STRATOSPHERIC OZONE; CHIHUAHUAN DESERT; ANTARCTIC OZONE; NITROGEN; PLANTS; PHOTODEGRADATION; DEGRADATION; MECHANISMS</t>
  </si>
  <si>
    <t>The net effect of increasing ultraviolet B radiation levels on ecosystems is unknown. Most of the relevant ecological research has focused on the responses of living plants and algae to ultraviolet B exposure, with little attention directed toward other groups. However, research in such diverse areas of study as the degradation of textiles, pigments, synthetic polymers, paper, cellulose, wood, and museum artifacts show that ultraviolet light is a significant factor in the decay of many organic compounds. In aquatic ecosystems, the photochemical degradation of recalcitrant, dissolved organic compounds is increased by ultraviolet B exposure, and similar reactions could make important contributions to organic matter. turnover in terrestrial ecosystems. This hypothesis is supported by observed patterns of decomposition of exposed surface litter in arid and semi-arid environments. Since plant lignins are both photochemically reactive and form a significant component of soil organic matter, ultraviolet B-induced lignin degradation could alter material cycling in terrestrial ecosystems. However, results of a model simulating the potential effects of ultraviolet B-induced lignin degradation suggest that higher rates of litter turnover may have only slight effects on soil organic matter dynamics.</t>
  </si>
  <si>
    <t>INST TERR ECOL,MERLEWOOD RES STN,GRANGE SANDS LA11 6JU,CUMBRIA,ENGLAND</t>
  </si>
  <si>
    <t>UK Centre for Ecology &amp; Hydrology (UKCEH)</t>
  </si>
  <si>
    <t>MOORHEAD, DL (corresponding author), TEXAS TECH UNIV,DEPT BIOL SCI,ECOL PROGRAM,LUBBOCK,TX 79409, USA.</t>
  </si>
  <si>
    <t>0178-2762</t>
  </si>
  <si>
    <t>BIOL FERT SOILS</t>
  </si>
  <si>
    <t>Biol. Fertil. Soils</t>
  </si>
  <si>
    <t>10.1007/BF00336439</t>
  </si>
  <si>
    <t>Soil Science</t>
  </si>
  <si>
    <t>Agriculture</t>
  </si>
  <si>
    <t>NR731</t>
  </si>
  <si>
    <t>WOS:A1994NR73100004</t>
  </si>
  <si>
    <t>HOLMLUND, P; NASLUND, JO</t>
  </si>
  <si>
    <t>THE GLACIALLY SCULPTURED LANDSCAPE IN DRONNING-MAUD LAND, ANTARCTICA, FORMED BY WET-BASED MOUNTAIN-GLACIATION AND NOT BY THE PRESENT ICE-SHEET</t>
  </si>
  <si>
    <t>BOREAS</t>
  </si>
  <si>
    <t>SEA-LEVEL; DEGLACIATION; FLUCTUATIONS; HISTORY; RECORD; SWEDEN</t>
  </si>
  <si>
    <t>The glacial landscape beneath the Maudheimvidda ice sheet in East Antarctica was most probably formed during a more temperate phase of Antarctic glaciation than the present. Overdeepened glacial cirques and U-shaped valleys are found in the Heimefrontfjella and Vestfjella mountain ranges. These glacial landforms, located beneath the ice sheet, have been mapped with radio-echo sounders. The present ice sheet covering these landforms is cold and frozen to its bed, and has a negligible erosive effect on the substrate. Ice sheet thickening during the Quaternary glacial periods is not believed to have caused any significant increase in erosion at the investigated sites. Instead, the glacial morphology was most likely formed by smaller, temperate glaciers when the Antarctic climate was warmer than at present. Datings of foraminifera and ash layers from the Transantarctic Mountains indicate that the present cold ice sheet was formed 2.5 Ma years ago. Other studies imply that a cold Antarctic ice sheet has lasted even longer. The glacial landforms in Maudheimvidda may thus be of a pre-Quaternary age.</t>
  </si>
  <si>
    <t>HOLMLUND, P (corresponding author), UNIV STOCKHOLM,DEPT PHYS GEOG,S-10691 STOCKHOLM,SWEDEN.</t>
  </si>
  <si>
    <t>Näslund, Jens-Ove/J-8200-2013</t>
  </si>
  <si>
    <t>0300-9483</t>
  </si>
  <si>
    <t>Boreas</t>
  </si>
  <si>
    <t>NX149</t>
  </si>
  <si>
    <t>WOS:A1994NX14900004</t>
  </si>
  <si>
    <t>BESTER, MN; VANJAARSVELD, AS</t>
  </si>
  <si>
    <t>SEX-SPECIFIC AND LATITUDINAL VARIANCE IN POSTNATAL-GROWTH OF THE SUB-ANTARCTIC FUR-SEAL (ARCTOCEPHALUS-TROPICALIS)</t>
  </si>
  <si>
    <t>CANADIAN JOURNAL OF ZOOLOGY</t>
  </si>
  <si>
    <t>MARION-ISLAND; GOUGH-ISLAND; GAZELLA; PUPS; LIFE</t>
  </si>
  <si>
    <t>Parameter estimates reflecting age-specific growth of Subantarctic fur seals (Arctocephalus tropicalis) on Cough Island were fitted to three sigmoidal (Gompertz, logistic, and von Bertalanfly) growth curves. With a few exceptions, the logistic fit provided the best mathematical approximation of postnatal growth in fur seals from Cough Island, although all fits were significant. Standard length is a better reflection of age-specific changes in size than mass, which displayed considerable variance. Growth was characterized by marked sexual dimorphism. Interisland comparisons of body size from throughout the geographic range of the species suggested a latitudinal graded difference in adult body size, with the largest animals occurring at low-latitude Amsterdam Island and the smallest at Marion Island, which lies just north of the Antarctic Polar Front. These growth and body-size estimates can be used for monitoring the effects of population or ecosystem changes on fur seal productivity, but significant standardization of data collection procedures need to be introduced.</t>
  </si>
  <si>
    <t>UNIV PRETORIA, DEPT ZOOL &amp; ENTOMOL, MAMMAL RES INST, PRETORIA 0002, SOUTH AFRICA.</t>
  </si>
  <si>
    <t>van Jaarsveld, Albert S/H-5368-2013; Bester, Marthán N/E-5387-2010</t>
  </si>
  <si>
    <t>CANADIAN SCIENCE PUBLISHING</t>
  </si>
  <si>
    <t>65 AURIGA DR, SUITE 203, OTTAWA, ON K2E 7W6, CANADA</t>
  </si>
  <si>
    <t>0008-4301</t>
  </si>
  <si>
    <t>1480-3283</t>
  </si>
  <si>
    <t>CAN J ZOOL</t>
  </si>
  <si>
    <t>Can. J. Zool.</t>
  </si>
  <si>
    <t>10.1139/z94-150</t>
  </si>
  <si>
    <t>PP591</t>
  </si>
  <si>
    <t>WOS:A1994PP59100019</t>
  </si>
  <si>
    <t>KENNEDY, AD</t>
  </si>
  <si>
    <t>SIMULATED CLIMATE-CHANGE - A FIELD MANIPULATION STUDY OF POLAR MICROARTHROPOD COMMUNITY RESPONSE TO GLOBAL WARMING</t>
  </si>
  <si>
    <t>ECOGRAPHY</t>
  </si>
  <si>
    <t>ALASKAN TUSSOCK TUNDRA; ERIOPHORUM-VAGINATUM; ELEVATED CO2; GROWTH; TEMPERATURE; ECOSYSTEMS; HABITATS; DESIGN; MITES</t>
  </si>
  <si>
    <t>Passive cloches were deployed at three altitudinally distinct sites on Signy Island, maritime Antarctica, to investigate the effect of ameliorated thermal environment upon fellfield microarthropod communities. Temperature was monitored at 1.5 m height, at ground surface level, and at 5 cm depth in cloche and control plots. During summer (December - March), cloches elevated monthly mean temperatures by up to 2.46-degrees-C at the soil surface and 2.20-degrees-C at 5 cm depth. Integrated air temperatures over consecutive 10 d periods were up to 4.65-degrees-C warmer in cloches than controls. During winter (April - November), snow cover of the fellfield sites buffered temperature variation and reduced the treatment effect. After eight years of these manipulations, sampling of the upper 50 mm of soil revealed consistently greater microarthropod populations within cloches than in controls (treatment effect: p &lt; 0.05). Maximum difference occurred at high altitude where thermal amelioration was greatest (site effect: p &lt; 0.05). Cloche populations of the numerically dominant collembolan Cryptopygus antarcticus Willem contained an increased proportion of small (length &lt; 750 mum) individuals. No species new to Signy Island were recorded. Relating these microarthropod populations to the ameliorated thermal environment suggests that Antarctic invertebrate communities may respond to global warming, as predicted by global circulation models, with an increase in abundance with little increase in diversity. However, this response could be indirect, the intermediate controlling factor being the percentage cover of the soil surface by vegetation, itself a function of climate change.</t>
  </si>
  <si>
    <t>KENNEDY, AD (corresponding author), BRITISH ANTARCTIC SURVEY,NAT ENVIRONM RES COUNCIL,HIGH CROSS,MADINGLEY RD,CAMBRIDGE CB3 0ET,ENGLAND.</t>
  </si>
  <si>
    <t>MUNKSGAARD INT PUBL LTD</t>
  </si>
  <si>
    <t>COPENHAGEN</t>
  </si>
  <si>
    <t>35 NORRE SOGADE, PO BOX 2148, DK-1016 COPENHAGEN, DENMARK</t>
  </si>
  <si>
    <t>0906-7590</t>
  </si>
  <si>
    <t>Ecography</t>
  </si>
  <si>
    <t>10.1111/j.1600-0587.1994.tb00085.x</t>
  </si>
  <si>
    <t>NW417</t>
  </si>
  <si>
    <t>WOS:A1994NW41700003</t>
  </si>
  <si>
    <t>FELLER, G; PAYAN, F; THEYS, F; QIAN, MX; HASER, R; GERDAY, C</t>
  </si>
  <si>
    <t>STABILITY AND STRUCTURAL-ANALYSIS OF ALPHA-AMYLASE FROM THE ANTARCTIC PSYCHROPHILE ALTEROMONAS-HALOPLANCTIS-A23</t>
  </si>
  <si>
    <t>MOLECULAR-MODEL REFINEMENT; NUCLEOTIDE-SEQUENCE; IRREVERSIBLE THERMOINACTIVATION; PROTEINS; RESIDUES; GENE; THERMOSTABILITY; TEMPERATURE; ADAPTATION; RESOLUTION</t>
  </si>
  <si>
    <t>The cn-amylase secreted by the antarctic bacterium Alteromonas haloplanctis displays 66% amino acid sequence similarity with porcine pancreatic alpha-amylase. The psychrophilic a-amylase is however characterized by a sevenfold higher k(cat) and k(cat)/K-m values at 4 degrees C and a lower conformational stability estimated as 10 kJ.mol(-1) with respect to the porcine enzyme. It is proposed that both properties arise from an increase in molecular flexibility required to compensate for the reduction of reaction rates at low temperatures. This is supported by the fast denaturation rates induced by temperature, urea or guanidinium chloride and by the shift towards low temperatures of the apparent optimal temperature of activity. When compared with the known three-dimensional structure of porcine pancreatic alpha-amylase, homology modelling of the psychrophilic alpha-amylase reveals several features which may be assumed to be responsible for a more flexible, heat-labile conformation: the lack of several surface salt bridges in the (beta/alpha)(8) domain, the reduction of the number of weakly polar interactions involving an aromatic side chain, a lower hydrophobicity associated with the increased flexibility index of amino acids forming the hydrophobic clusters and by substitutions of proline for alanine residues in loops connecting secondary structures. The weaker affinity of the enzyme for Ca2+ (K-d = 44 nM) acid for Cl- (K-d = 1.2 mM at 4 degrees C) can result from single amino acid substitutions in the Ca2+-binding and Cl--binding sites and can also affect the compactness of alpha-amylase.</t>
  </si>
  <si>
    <t>FAC MED NORD, CNRS, CRISTALLOG &amp; CRISTALLISAT MACROMOLEC BIOL LAB, MARSEILLE, FRANCE</t>
  </si>
  <si>
    <t>Aix-Marseille Universite; Centre National de la Recherche Scientifique (CNRS)</t>
  </si>
  <si>
    <t>JUN 1</t>
  </si>
  <si>
    <t>10.1111/j.1432-1033.1994.tb18883.x</t>
  </si>
  <si>
    <t>NR314</t>
  </si>
  <si>
    <t>Green Submitted, Bronze</t>
  </si>
  <si>
    <t>WOS:A1994NR31400022</t>
  </si>
  <si>
    <t>OLIVERI, MB; MAUTALEN, C; BUSTAMANTE, L; GARCIA, VG</t>
  </si>
  <si>
    <t>SERUM LEVELS OF 25-HYDROXYVITAMIN-D IN A YEAR OF RESIDENCE ON THE ANTARCTIC CONTINENT</t>
  </si>
  <si>
    <t>EUROPEAN JOURNAL OF CLINICAL NUTRITION</t>
  </si>
  <si>
    <t>SEASONAL-VARIATIONS; BUENOS-AIRES; USHUAIA</t>
  </si>
  <si>
    <t>Objective: Since exposure to sunlight is the main source of vitamin D in human beings and skin photosynthesis decreases markedly as the latitude increases, we studied the changes in serum 25-hydroxyvitamin D (25(OH)D) levels in young healthy men who lived in the Antarctic Continent during 1 year. Design: Blood was drawn in the fasting state every 2 months from March 1990 to January 1991 to determine the serum levels of calcium, alkaline phosphatase and 25(OH)D. Subjects: 19 healthy volunteers, who left Buenos Aires (34-degrees-S) during the 1990 summer, arriving at the Antarctic bases at the end of January (Belgrano) and in mid-March (San Martin) and stayed there up to summer 1991. Results: Serum calcium did not change significantly throughout the year. Serum alkaline phosphatase levels were not different comparing the beginning to the end of the year, but autumn and winter levels were lower (P &lt; 0.05). At Belgrano Base the serum 25(OH)D levels (ng/ml) decreased from (mean +/- SD) 18.7 +/- 7.4 (March) to 10.0 +/- p 4.3 (July) (P &lt; 0.005) and did not recover for the rest of the year. At San Martin Base the serum 25(OH)D levels descended from 22.0 +/- 5.4 in March to 12.2 +/- 3.7 in August (P &lt; 0.02) and did not increase even at the beginning of summer (January) except in two men with frequent outdoor activities. Conclusions: The levels of 25(OH)D of healthy men living in the Antarctic continent decreased to approximately 46% of the initial values and did not increase even at the onset of summer. Further studies should determine the effect of these changes upon calcium-regulating hormones and bone metabolism.</t>
  </si>
  <si>
    <t>INST ANTARTICO ARGENTINO, BUENOS AIRES, ARGENTINA</t>
  </si>
  <si>
    <t>Instituto Antartico Argentino</t>
  </si>
  <si>
    <t>OLIVERI, MB (corresponding author), UNIV BUENOS AIRES, HOSP CLIN, SECC OSTEOPATIAS MED, CORDOBA 2351, 8 PISO, RA-1120 BUENOS AIRES, ARGENTINA.</t>
  </si>
  <si>
    <t>Oliveri, Beatriz/0000-0002-6694-4341</t>
  </si>
  <si>
    <t>NATURE PUBLISHING GROUP</t>
  </si>
  <si>
    <t>MACMILLAN BUILDING, 4 CRINAN ST, LONDON N1 9XW, ENGLAND</t>
  </si>
  <si>
    <t>0954-3007</t>
  </si>
  <si>
    <t>1476-5640</t>
  </si>
  <si>
    <t>EUR J CLIN NUTR</t>
  </si>
  <si>
    <t>Eur. J. Clin. Nutr.</t>
  </si>
  <si>
    <t>Nutrition &amp; Dietetics</t>
  </si>
  <si>
    <t>NU625</t>
  </si>
  <si>
    <t>WOS:A1994NU62500003</t>
  </si>
  <si>
    <t>FURUSAWA, M; MIYANOHANA, Y; ARIJI, M; SAWADA, Y</t>
  </si>
  <si>
    <t>PREDICTION OF KRILL TARGET STRENGTH BY LIQUID PROLATE SPHEROID MODEL</t>
  </si>
  <si>
    <t>FISHERIES SCIENCE</t>
  </si>
  <si>
    <t>TARGET STRENGTH; KRILL; SPHEROID; SCATTERING PATTERN; FREQUENCY</t>
  </si>
  <si>
    <t>ANTARCTIC KRILL; EUPHAUSIA-SUPERBA; ZOOPLANKTON; ORIENTATION; SCATTERING; 120-KHZ; SOUND; SIZE</t>
  </si>
  <si>
    <t>A theoretical prolate spheroid liquid model is used to predict the target strength (TS) of krill. Scattering patterns are shown to demonstrate orientation dependence of krill TS. Length-to-wavelength ratio (L/lambda) dependencies of reduced (normalized by square of the body length) target strength are shown for some orientation distributions. The results can explain the well-organized experimental results. The variability of the TS of krill is large when L/lambda is larger than unity, therefore, a frequency around 70 kHz is superior to 120 kHz which is ordinarily used for krill surveys.</t>
  </si>
  <si>
    <t>KYOTO UNIV,DEPT FISHERIES,KYOTO 606,JAPAN</t>
  </si>
  <si>
    <t>Kyoto University</t>
  </si>
  <si>
    <t>FURUSAWA, M (corresponding author), NATL RES INST FISHERIES ENGN,KASHIMA,IBARAKI 31404,JAPAN.</t>
  </si>
  <si>
    <t>JAPAN SOC SCI FISHERIES TOKYO UNIV FISHERIES</t>
  </si>
  <si>
    <t>5-7 KONAN-4 MINATO-KU, TOKYO 108, JAPAN</t>
  </si>
  <si>
    <t>0919-9268</t>
  </si>
  <si>
    <t>FISHERIES SCI</t>
  </si>
  <si>
    <t>Fish. Sci.</t>
  </si>
  <si>
    <t>10.2331/fishsci.60.261</t>
  </si>
  <si>
    <t>Fisheries</t>
  </si>
  <si>
    <t>PA978</t>
  </si>
  <si>
    <t>WOS:A1994PA97800004</t>
  </si>
  <si>
    <t>WORLAND, MR; BLOCK, W</t>
  </si>
  <si>
    <t>AN AUTOMATIC RESPIROMETER FOR USE WITH SMALL INVERTEBRATES</t>
  </si>
  <si>
    <t>FUNCTIONAL ECOLOGY</t>
  </si>
  <si>
    <t>COULOXIMETRY; FIELD USE; OXYGEN CONSUMPTION</t>
  </si>
  <si>
    <t>1. An automatic respirometer is described which has been developed to measure the rate of oxygen consumption by small arthropods in closed chambers. 2. The instrument removes 0.5 mul subsamples of air from the head space of specially designed sample chambers using a precision sampling valve and a motorized syringe. The prototype can monitor up to 10 sample chambers automatically over periods of several hours, using an electronic sequence switch to control the operation. 3. Oxygen concentration is measured using a coulometric fuel cell which produces an output signal directly proportional to the mass of oxygen passing over it and requires no calibration. The results are recorded on an integrator of the type commonly used with gas chromatographs. 4. The sensitivity of the respirometer is better than 1 mul h-1 when small chambers (1-2 ml) are monitored over 3-4 h. 5. The instrument is also capable of measuring the volume of the sample chambers to an accuracy of c.2% allowing the volume of oxygen consumed by the sample to be calculated. 6. The instrument may be modified to measure the oxygen concentration in the head space of almost any container and would operate on a low-voltage DC supply for field operation.</t>
  </si>
  <si>
    <t>WORLAND, MR (corresponding author), BRITISH ANTARCTIC SURVEY, NAT ENVIRONM RES COUNCIL, HIGH CROSS, MADINGLEY RD, CAMBRIDGE CB3 0ET, ENGLAND.</t>
  </si>
  <si>
    <t>0269-8463</t>
  </si>
  <si>
    <t>FUNCT ECOL</t>
  </si>
  <si>
    <t>Funct. Ecol.</t>
  </si>
  <si>
    <t>10.2307/2389836</t>
  </si>
  <si>
    <t>NT779</t>
  </si>
  <si>
    <t>WOS:A1994NT77900017</t>
  </si>
  <si>
    <t>BEHRENDT, JC; BLANKENSHIP, DD; FINN, CA; BELL, RE; SWEENEY, RE; HODGE, SM; BROZENA, JM</t>
  </si>
  <si>
    <t>CASERTZ AEROMAGNETIC DATA REVEAL LATE CENOZOIC FLOOD BASALTS(QUESTIONABLE) IN THE WEST ANTARCTIC RIFT SYSTEM</t>
  </si>
  <si>
    <t>The late Cenozoic volcanic and tectonic activity of the enigmatic West Antarctic rift system, the least understood of the great active continental rifts, has been suggested to be plume driven. In 1991-1992, as part of the CASERTZ (Corridor Aerogeophysics of the Southeast Ross Transect Zone) program, an approximately 25 000 km aeromagnetic survey over the ice-covered Byrd subglacial basin shows magnetic ''texture'' critical to interpretations of the underlying extended volcanic terrane. The aeromagnetic data reveal numerous semicircular anomalies approximately 100-1100 nT in amplitude, interpreted as having volcanic sources at the base of the ice sheet; they are concentrated along north-trending magnetic lineations interpreted as rift fabric. Models constrained by coincident radar ice soundings indicate highly magnetic sources, with a probable high remanent magnetization in the present field direction, strongly suggesting a late Cenozoic age. Magnetic anomalies over exposed late Cenozoic volcanic rocks along part of the rift shoulder and in coastal Marie Byrd Land are similar in form and amplitude. The CASERTZ aeromagnetic results, combined with &gt;100000 km of widely spaced aeromagnetic profiles, indicate at least 10(6) km3 of probable late Cenozoic volcanic rock (flood basalt?) in the West Antarctic rift beneath the ice sheet and Ross Ice Shelf. Comparison with other plumes in active rift areas (e.g., Yellowstone and East Africa) indicates that this volume estimate lies in the range of magma generation found in these other low-extension continental rifts.</t>
  </si>
  <si>
    <t>UNIV TEXAS,INST GEOPHYS,AUSTIN,TX 78759; US GEOL SURVEY,DENVER,CO 80225; COLUMBIA UNIV,LAMONT DOHERTY EARTH OBSERV,PALISADES,NY 10964; US GEOL SURVEY,TACOMA,WA 98416; USN,RES LAB,WASHINGTON,DC 20375</t>
  </si>
  <si>
    <t>University of Texas System; University of Texas Austin; United States Department of the Interior; United States Geological Survey; Columbia University; United States Department of the Interior; United States Geological Survey; United States Department of Defense; United States Navy; Naval Research Laboratory</t>
  </si>
  <si>
    <t>BEHRENDT, JC (corresponding author), US GEOL SURVEY,DENVER FED CTR,MS 964,DENVER,CO 80225, USA.</t>
  </si>
  <si>
    <t>Blankenship, Donald D./G-5935-2010; Finn, Carol A/HKN-9277-2023</t>
  </si>
  <si>
    <t>Finn, Carol A/0000-0002-6178-0405</t>
  </si>
  <si>
    <t>10.1130/0091-7613(1994)022&lt;0527:CADRLC&gt;2.3.CO;2</t>
  </si>
  <si>
    <t>NP194</t>
  </si>
  <si>
    <t>WOS:A1994NP19400012</t>
  </si>
  <si>
    <t>WRIGHT, JW; PITTEWAY, MLV</t>
  </si>
  <si>
    <t>HIGH-RESOLUTION VECTOR VELOCITY DETERMINATIONS FROM THE DYNASONDE</t>
  </si>
  <si>
    <t>PULSATIONS; OSCILLATIONS; IONOSONDE; FIELD</t>
  </si>
  <si>
    <t>Line-of-sight Doppler velocity V* and three-dimensional apparent echolocation (XL, YL, ZL), are among the principal parameters available for each ionospheric echo from most observing modes of the dynasonde. An ensemble of three or more echoes containing diverse XL, YL, ZL is sufficient to determine the full vector velocity VX, VY, VZ common to the ensemble. We present a procedure based on weighted least-squares, which may be applied to an entire recording or to suitably selected parts of it, to yield 'best' estimates of VX, VY, VZ, and their confidence limits. Each observation is weighted according to an r.m.s. phase error incurred in the estimation of XL, YL, ZL and V*. A measure of the fraction of observed Doppler variance expressed by the analysis is useful to decide if spatial or temporal variabilities are significant within the ensemble. Often at Tromso the results are directly applicable to the estimation of prevailing electric fields with high (much greater than 10 s) time resolution.</t>
  </si>
  <si>
    <t>BRUNEL UNIV,DEPT COMP SCI,UXBRIDGE UB8 3PH,MIDDX,ENGLAND</t>
  </si>
  <si>
    <t>WRIGHT, JW (corresponding author), NERC,BRITISH ANTARCTIC SURVEY,MADINGLEY RD,CAMBRIDGE CB3 0ET,ENGLAND.</t>
  </si>
  <si>
    <t>10.1016/0021-9169(94)90157-0</t>
  </si>
  <si>
    <t>NP014</t>
  </si>
  <si>
    <t>WOS:A1994NP01400008</t>
  </si>
  <si>
    <t>ROBERTSON, G; KENT, S; SEDDON, J</t>
  </si>
  <si>
    <t>EFFECTS OF THE WATER-OFFLOADING TECHNIQUE ON ADELIE PENGUINS</t>
  </si>
  <si>
    <t>JOURNAL OF FIELD ORNITHOLOGY</t>
  </si>
  <si>
    <t>SEABIRDS</t>
  </si>
  <si>
    <t>Experiments were conducted on Adelie Penguins (Pygoscelis adeliae) to examine the effect of the water-offloading technique to collect stomach samples on adult foraging cycle duration and mass gain in chicks deprived of a meal. No difference in foraging cycle duration between control and treated adults was measured. Deprivation of a single meal had no effect on mass gain to fledging of 2-wk-old chicks in two colonies, nor did it affect their growth. Survival rate of chicks of stomach-flushed adults and of those fed normally was similar for both colonies. The findings support the acceptance of the water-offloading technique as the most humane method of producing stomach samples from Adelie Penguins.</t>
  </si>
  <si>
    <t>ROBERTSON, G (corresponding author), AUSTRALIAN ANTARCTIC DIV,CHANNEL HIGHWAY,KINGSTON,TAS 7050,AUSTRALIA.</t>
  </si>
  <si>
    <t>ASSOC FIELD ORNITHOLOGISTS</t>
  </si>
  <si>
    <t>BELOIT</t>
  </si>
  <si>
    <t>BELOIT COLLEGE, DEPT BIOLOGY, 700 COLLEGE ST, BELOIT, WI 53511</t>
  </si>
  <si>
    <t>0273-8570</t>
  </si>
  <si>
    <t>J FIELD ORNITHOL</t>
  </si>
  <si>
    <t>J. Field Ornithol.</t>
  </si>
  <si>
    <t>SUM</t>
  </si>
  <si>
    <t>PC501</t>
  </si>
  <si>
    <t>WOS:A1994PC50100009</t>
  </si>
  <si>
    <t>EVERSON, I</t>
  </si>
  <si>
    <t>TIMESCALE OF OVARIAN MATURATION IN NOTOTHENIA CORIICEPS - EVIDENCE FOR A PROLONGED ADOLESCENT PHASE</t>
  </si>
  <si>
    <t>JOURNAL OF FISH BIOLOGY</t>
  </si>
  <si>
    <t>OVARIAN MATURATION; NOTOTHENIA CORIICEPS; ANTARCTIC</t>
  </si>
  <si>
    <t>EVERSON, I (corresponding author), BRITISH ANTARCTIC SURVEY,NERC,HIGH CROSS,MADINGLEY RD,CAMBRIDGE CB3 0ET,ENGLAND.</t>
  </si>
  <si>
    <t>0022-1112</t>
  </si>
  <si>
    <t>J FISH BIOL</t>
  </si>
  <si>
    <t>J. Fish Biol.</t>
  </si>
  <si>
    <t>10.1006/jfbi.1994.1092</t>
  </si>
  <si>
    <t>NT762</t>
  </si>
  <si>
    <t>WOS:A1994NT76200007</t>
  </si>
  <si>
    <t>BINDOFF, NL; MCDOUGALL, TJ</t>
  </si>
  <si>
    <t>DIAGNOSING CLIMATE-CHANGE AND OCEAN VENTILATION USING HYDROGRAPHIC DATA</t>
  </si>
  <si>
    <t>SOUTH-PACIFIC OCEAN; SEA-LEVEL RISE; 43 DEGREES S; 28 DEGREES S; SCORPIO EXPEDITION; ATMOSPHERE MODEL; ATLANTIC OCEAN; MIXED-LAYER; CIRCULATION; WATER</t>
  </si>
  <si>
    <t>Changes in atmospheric forcing can affect the subsurface water column of the ocean by three different mechanisms. First, warmed mixed-layer water that is subducted into the ocean interior will cause subsurface warming; second, the subducted surface water can be freshened through changes in evaporation and precipitation; and third, the properties at a given depth may be changed by the vertical displacement of isotherms and isohalines without changes of water masses. These vertical displacements of the water column can be caused either by changes in the rates of renewal of water masses or by dynamical changes (such as changes in wind stress). A method for analysing the subsurface temporal changes in hydrographic data is described in terms of these three processes: ''pure warming,'' ''pure freshening,'' and ''pure heave.'' Linear relations are derived for the relative strength of each process in terms of the observed changes of potential temperature and salinity in two different coordinate frames: (i) constant density surfaces, and (ii) isobaric surfaces. Inverse methods are applied to three realizations of the SCORPIO section at 43-degrees-S in the Tasman Sea. These sections were obtained in 1967, and in the austral winter and summer of 1989 and 1990, respectively. This data is used to explore the relative strengths of surface warming, surface freshening, and heave of the water column. The six-month differences for this region show small changes in Sub-Antarctic mode water (SAMW) and are not characterized by any one process, whereas below the mode waters the observed differences are well described by the heave process. In contrast, the 23-year differences show significant changes in the properties of the water that flows into the Tasman Sea: SAMW (300-700 db) is well described by pure warming of near-surface waters, while the changes observed at the depth of the salinity minimum are consistent with pure freshening. The observed changes in the interior of the ocean between adjacent seasons do not exhibit significant changes of water masses, consistent with the distance of this section from the outcrop region of the density surfaces of interest. For the 23-year differences, changed surface waters subducted into the ocean interior have sufficient time to influence the temperature-salinity correlations. The skill of our approach in discriminating between short-term changes (almost exclusively heave) and long-term changes associated with the subduction of changed surface waters is particularly encouraging. Although the observed changes could equally well be natural variability, they are qualitatively consistent with coupled numerical models of climate change in which surface waters are warmed and increased precipitation occurs south of the Sub-Antarctic Front.</t>
  </si>
  <si>
    <t>CSIRO,DIV OCEANOG,HOBART,TAS,AUSTRALIA</t>
  </si>
  <si>
    <t>BINDOFF, NL (corresponding author), UNIV TASMANIA,ANTARCTIC COOPERAT RES CTR,GPO BOX 252C,HOBART,TAS 7001,AUSTRALIA.</t>
  </si>
  <si>
    <t>McDougall, Trevor J/A-6770-2013; Bindoff, Nathaniel Lee/C-8050-2011; Bindoff, Nathaniel Lee/IVV-0333-2023</t>
  </si>
  <si>
    <t>Bindoff, Nathaniel Lee/0000-0001-5662-9519; Bindoff, Nathaniel Lee/0000-0001-5662-9519</t>
  </si>
  <si>
    <t>10.1175/1520-0485(1994)024&lt;1137:DCCAOV&gt;2.0.CO;2</t>
  </si>
  <si>
    <t>NT492</t>
  </si>
  <si>
    <t>WOS:A1994NT49200004</t>
  </si>
  <si>
    <t>KILLWORTH, PD; NANNEH, MM</t>
  </si>
  <si>
    <t>ISOPYCNIC MOMENTUM BUDGET OF THE ANTARCTIC CIRCUMPOLAR CURRENT IN THE FINE RESOLUTION ANTARCTIC MODEL</t>
  </si>
  <si>
    <t>BETA-PLANE CHANNEL; SOUTHERN-OCEAN; WIND-DRIVEN; CIRCULATION; TRANSPORT; BALANCE; FLOW</t>
  </si>
  <si>
    <t>The momentum budget of the Antarctic Circumpolar Current (ACC) is analyzed using data from the Fine Resolution Antarctic Model (FRAM), using density as a vertical coordinate, since density is approximately conserved on streamlines. This steady budget is balanced. Volume, heat, and salt budgets are also computed within density layers, although these remain time dependent. The leading-order momentum balance is of approximate equality of the form drag on the top and bottom surfaces of each undulating density layer, but because density layers outcrop at the surface, this does not imply that the surface wind stress is simply transferred downward by form drag without change of amplitude. Restricting attention to the net form drag on a layer, this is found to be balanced by Coriolis force and, if the layer outcrops, the amount of wind stress put into the layer where it outcrops. Between 40% and 60% of the density layers at any latitude outcrop somewhere at the surface, so that wind stress can be moved directly into these layers, totally unlike the quasigeostrophic situation. Reynolds stress divergence and cross-isopycnal momentum transport are negligible. In layers dense enough to ground at the ocean floor, the form drag changes sign several times, following the sign changes in the northward volume flux through the Coriolis term. These north-south fluxes are produced by time-dependent filling or emptying of fluid layers south of the ACC. This shows that although FRAM and other marginally eddy resolving models reach apparent statistical steady dynamical states in about a decade, this is illusory: the long-time thermodynamic behavior affects the dynamics. It is shown that balances from a time-averaged dataset are not accurate guides to the time-averaged balances.</t>
  </si>
  <si>
    <t>DEACON LAB, INST OCEANOG SCI, GODALMING, SURREY, ENGLAND</t>
  </si>
  <si>
    <t>NERC National Oceanography Centre</t>
  </si>
  <si>
    <t>10.1175/1520-0485(1994)024&lt;1201:IMBOTA&gt;2.0.CO;2</t>
  </si>
  <si>
    <t>WOS:A1994NT49200008</t>
  </si>
  <si>
    <t>HIRST, AC; CAI, WJ</t>
  </si>
  <si>
    <t>SENSITIVITY OF A WORLD OCEAN GCM TO CHANGES IN SUBSURFACE MIXING PARAMETERIZATION</t>
  </si>
  <si>
    <t>GENERAL-CIRCULATION MODELS; NORTH-ATLANTIC; ANTARCTIC INTERMEDIATE; DEEP CONVECTION; DENMARK STRAIT; MIXED LAYER; WATER; SEA; OVERFLOW; RADIOCARBON</t>
  </si>
  <si>
    <t>The sensitivity of a coarse-resolution model of the World Ocean to parameterization of subgrid-scale mixing is examined. The model is based on the GFDL code. Results are presented from a series of model runs where the subsurface mixing parameterization is sequentially upgraded toward a more physical representation. The surface forcing is the same for all principal model runs and features a strong relaxation of surface temperature and salinity toward perpetual wintertime observed values. One model version is rerun with a full annual cycle of surface forcing and verifies that use of the perpetual winter surface relaxation introduces only minor biases in the essential characteristics of the solution. Runs 1 and 2 feature the diffusivity tensor in the traditional horizontal/vertical orientation, and examines the effect of different vertical diffusivity profiles on the solution. Results are compared with those of previous studies. In both cases, the water mass properties (especially the salinity fields) are rather poor. In runs 3-5, a standard parameterization is introduced that allows for enhanced diffusion along the isopycnal surfaces. Each of these runs feature a different prescribed profile of isopycnal diffusivity, though with the same profile of vertical diffusivity as for run 2. Introduction of isopycnal mixing considerably improves the water mass structure, in particular by freshening and cooling water at intermediate depths toward realistic levels. However, the vertical stratification and density fields are little changed from mn 2. Likewise, the current structure and meridional overturning are little changed. Thus isopycnal mixing has a major effect upon the temperature and salinity fields, but very minor effect on the ocean dynamics. Isopycnal mixing is found to modestly increase poleward oceanic heat transport in the midlatitudes via enhanced quasi-horizontal mixing of warm salty subtropical and cold fresh subpolar waters. In run 6, the isopycnal diffusivity of run 4 is retained, but the vertical diffusivity is instead allowed to vary as the inverse of the local Brunt-Vaisala frequency. However, the resulting solution is little changed from that of run 4. Reasons for this small change are discussed. Also discussed are the impact of numerical problems associated with the use of realistically small vertical diffusivity, and problems inherent in deep water formation in coarse-resolution models.</t>
  </si>
  <si>
    <t>CSIRO,DIV ATMOSPHER RES,ASPENDALE,VIC,AUSTRALIA</t>
  </si>
  <si>
    <t>Hirst, Anthony/E-2756-2013; Hirst, Anthony/N-1041-2014; Cai, Wenju/C-2864-2012</t>
  </si>
  <si>
    <t>Cai, Wenju/0000-0001-6520-0829</t>
  </si>
  <si>
    <t>10.1175/1520-0485(1994)024&lt;1256:SOAWOG&gt;2.0.CO;2</t>
  </si>
  <si>
    <t>WOS:A1994NT49200011</t>
  </si>
  <si>
    <t>GUPTA, AK</t>
  </si>
  <si>
    <t>HOLOCENE DEEP-SEA BENTHIC FORAMINIFERA AND WATERMASSES IN THE INDIAN-OCEAN AND THE RED-SEA</t>
  </si>
  <si>
    <t>JOURNAL OF THE GEOLOGICAL SOCIETY OF INDIA</t>
  </si>
  <si>
    <t>BENTHIC FORAMINIFERA; MICROPALEONTOLOGY; HOLOCENE; INDIAN OCEAN; RED SEA</t>
  </si>
  <si>
    <t>The distribution of Holocene deep-sea benthic foraminifera in 19 core top samples from the Indian Ocean and the Red Sea is examined to understand the faunal-watermass associations. Relative percentages of significant taxa have enabled to identify distinct assemblages associated with different watermasses in the Indian Ocean and the Red Sea. The first assemblage in the Indian Ocean is marked by the dominance of Nuttallides umbonifera. This assemblage is found below 4000 m where bottom water is highly carbonate- undersaturated and is influenced by Antarctic Bottom Water (AABW). The second assemblage is characterized by Uvigerina hispido-costata dominance with Cibicides wuellerstorfi as a subsidiary species. This assemblage is associated with the lower tongue of North Indian Deep Water (NIDW) between 2500 and 4000 m water depths. U. hispido-costata has higher abundances at sites lying below upwelling zone off the Arabian coast in relatively high dissolved oxygen deep water. The third assemblage is dominated by Uvigerina proboscidea between 1500 and 2500 m depth. Globocassidulina pacifica/subglobosa, Pullenia bulloides. and C. wuellerstorfi are secondary constituents. This assemblage characterizes high productivity regions (equatorial belt) with relatively low oxygen levels in deep water. The Red Sea Deep Water (RSDW) assemblage is dominated by Bolivina subreticulata and characterizes highly saline, warm, oxygen-poor deep water. Other species of this assemblage are Textularia agglutinans, Astrononion umbilicatulum, Miliolinella subrotunda and Ophthalmidium acutimargo.</t>
  </si>
  <si>
    <t>GUPTA, AK (corresponding author), INDIAN INST TECHNOL,DEPT GEOL &amp; GEOPHYS,KHARAGPUR 721302,W BENGAL,INDIA.</t>
  </si>
  <si>
    <t>Gupta, Anil/0000-0003-0536-3911</t>
  </si>
  <si>
    <t>GEOLOGICAL SOC INDIA</t>
  </si>
  <si>
    <t>BANGALORE</t>
  </si>
  <si>
    <t>BBD PRESS SM LANE COTTONPET, BANGALORE 560 053, INDIA</t>
  </si>
  <si>
    <t>0016-7622</t>
  </si>
  <si>
    <t>J GEOL SOC INDIA</t>
  </si>
  <si>
    <t>J. Geol. Soc. India</t>
  </si>
  <si>
    <t>NQ318</t>
  </si>
  <si>
    <t>WOS:A1994NQ31800008</t>
  </si>
  <si>
    <t>WHARTON, RA; MEYER, MA; MCKAY, CP; MANCINELLI, RL; SIMMONS, GM</t>
  </si>
  <si>
    <t>SEDIMENT OXYGEN PROFILES IN A SUPER-OXYGENATED ANTARCTIC LAKE</t>
  </si>
  <si>
    <t>ALGAL MATS; ICE; SUPERSATURATION; MICROELECTRODE; CONSUMPTION; INSITU; HOARE; OCEAN; RICH</t>
  </si>
  <si>
    <t>Perennially ice-covered lakes are found in the McMurdo Dry Valleys of southern Victoria Land, Antarctica. In contrast to temperate lakes that have diurnal photic periods, antarctic (and arctic) lakes have a yearly photic period. An unusual feature of the antarctic lakes is the occurrence of O2 at supersaturated levels in certain portions of the water column. Here we report the first sediment O2 profiles obtained using a microelectrode from a perennially ice-covered antarctic lake. Sediment cores collected in January and October 1987 from Lake Hoare in Taylor Valley show oxygenation down to 15, and in some cases, 25 cm. The oxygenation of sediments several centimeters below the sediment-water interface is atypical for lake sediments and may be characteristic of perennially ice-covered lakes. There is a significant difference between the observed January and October sediment O2 profiles. Several explanations may account for the difference, including seasonality. A time-dependent model is presented which tests the feasibility of a seasonal cycle resulting from the long photoperiod and benthic primary production in sediments overlain by a highly oxygenated water column.</t>
  </si>
  <si>
    <t>NASA,AMES RES CTR,DIV SPACE SCI,MOFFETT FIELD,CA 94035; VIRGINIA POLYTECH INST &amp; STATE UNIV,DEPT BIOL,BLACKSBURG,VA 24061</t>
  </si>
  <si>
    <t>National Aeronautics &amp; Space Administration (NASA); NASA Ames Research Center; Virginia Polytechnic Institute &amp; State University</t>
  </si>
  <si>
    <t>WHARTON, RA (corresponding author), DESERT RES INST,CTR BIOL SCI,RENO,NV 89506, USA.</t>
  </si>
  <si>
    <t>Mancinelli, Rocco/L-8971-2016</t>
  </si>
  <si>
    <t>McKay, Christopher/0000-0002-6243-1362</t>
  </si>
  <si>
    <t>NCCDPHP CDC HHS [DPP 84-1630] Funding Source: Medline</t>
  </si>
  <si>
    <t>NCCDPHP CDC HHS</t>
  </si>
  <si>
    <t>10.4319/lo.1994.39.4.0839</t>
  </si>
  <si>
    <t>PC982</t>
  </si>
  <si>
    <t>WOS:A1994PC98200007</t>
  </si>
  <si>
    <t>DEBAAR, HJW; SAAGER, PM; NOLTING, RF; VANDERMEER, J</t>
  </si>
  <si>
    <t>CADMIUM VERSUS PHOSPHATE IN THE WORLD OCEAN</t>
  </si>
  <si>
    <t>MARINE CHEMISTRY</t>
  </si>
  <si>
    <t>NORTHEAST PACIFIC WATERS; BENTHIC FORAMINIFERA; ATLANTIC-OCEAN; TRACE-METALS; WEDDELL SEA; DEEP-OCEAN; INDIAN-OCEAN; COPPER; NICKEL; ZINC</t>
  </si>
  <si>
    <t>Cadmium (Cd) is one of the best studied trace metals in seawater and at individual stations exhibits a more or less linear relation with phosphate. The compilation of all data from all oceans taken from over 30 different published sources into one global dataset yields only a broad scatterplot of Cd versus phosphate. However, the smaller high-quality dataset obtained by rigorous selection of only those stations with uniform Cd/PO4-ratio in the deep waters, provides a consistent global description of the deep (&gt; 1000 m) waters. The deep Cd/PO4-ratio increases from about 0.18 X 10(-3) in the subarctic North Atlantic to about 0.33-0.35 x 10(-3) in the northern Indian and Pacific Oceans, in accordance with increasing phosphate content, i.e. age, of the deep water. The increasing Cd/PO4-ratio with age (and phosphate) of the deep water masses is a function of the coupling between biogeochemical cycling and deep water circulation. Changes in the latter, for example during a glacial period, inevitably lead to significant shifts in the Cd/PO4 relationship of seawater. There is a statistically significant bimodality of deep Atlantic versus deep Antarctic/Indo/Pacific waters, suggesting that the deep Atlantic is a distinct biogeochemical province for Cd cycling. This distinction is likely caused by the high inventories of both Cd and phosphate in Weddell Sea source waters. For each of both populations, a given concentration of phosphate yields a predicted value of Cd within +/- 100 pM (Atlantic) and +/- 200 pM (Antarctic/Indo/Pacific), respectively, at the 95% confidence level. If one ignores the bimodality, then for a given phosphate the corresponding Cd might be predicted within +/- 150 pM at the 95% confidence level; the validity of this is currently being verified by studies of South Atlantic waters which may or may not provide the missing link between both populations. Currently, the global distribution of the Cd/PO4-ratio in surface, thermocline and deep waters is consistent with preferential biogeochemical removal of Cd versus phosphate from surface waters. The net result for Cd/PO4 is not dissimilar to the preferential surface removal of C-12 over C-13 driving the deep distribution of the dissolved C-12/C-13-ratio, although for Cd/PO4 the underlying mechanism is obviously very different and not well understood.</t>
  </si>
  <si>
    <t>FREE UNIV AMSTERDAM,DEPT EARTH SCI,1081 HV AMSTERDAM,NETHERLANDS</t>
  </si>
  <si>
    <t>Vrije Universiteit Amsterdam</t>
  </si>
  <si>
    <t>DEBAAR, HJW (corresponding author), NETHERLANDS INST SEA RES,POB 59,1790 AB DEN BURG,NETHERLANDS.</t>
  </si>
  <si>
    <t>van der Meer, Jaap/C-6687-2011</t>
  </si>
  <si>
    <t>0304-4203</t>
  </si>
  <si>
    <t>MAR CHEM</t>
  </si>
  <si>
    <t>Mar. Chem.</t>
  </si>
  <si>
    <t>10.1016/0304-4203(94)90082-5</t>
  </si>
  <si>
    <t>Chemistry, Multidisciplinary; Oceanography</t>
  </si>
  <si>
    <t>Chemistry; Oceanography</t>
  </si>
  <si>
    <t>NQ876</t>
  </si>
  <si>
    <t>WOS:A1994NQ87600004</t>
  </si>
  <si>
    <t>NORDHAUSEN, W</t>
  </si>
  <si>
    <t>WINTER ABUNDANCE AND DISTRIBUTION OF EUPHAUSIA-SUPERBA, E-CRYSTALLOROPHIAS, AND THYSANOESSA-MACRURA IN GERLACHE STRAIT AND CRYSTAL SOUND, ANTARCTICA</t>
  </si>
  <si>
    <t>EUPHAUSIA-SUPERBA; EUPHAUSIA-CRYSTALLOROPHIAS; THYSANOESSA-MACRURA; ANTARCTIC WINTER; VERTICAL AND HORIZONTAL DISTRIBUTION; SIZE-FREQUENCY; LIFE CYCLE</t>
  </si>
  <si>
    <t>MARGINAL ICE-ZONE; WEDDELL SEA; PACK-ICE; PRYDZ BAY; FOOD WEB; KRILL; GROWTH; REGION; DANA; ZOOPLANKTON</t>
  </si>
  <si>
    <t>Euphausia superba and Thysanoessa macrura were the 2 most abundant euphausiids in the ice-covered waters west of the Antarctic Peninsula during July and August 1992. E. crystallorophias was limited to inshore waters. Detailed stratified sampling revealed that E. superba formed dense aggregations well below the ice, but was not inhabiting the ice itself. In general, E. superba occupied the depth stratum from 15 to 130 m; few or no other zooplankton were found within E. superba swarms. T. macrura displayed a depth preference for the strata from 90 to 250 m. Size-frequency distributions for E. superba and for T macrura showed that larvae were absent and that both populations were dominated by small adults. A life cycle for T macrura is proposed.</t>
  </si>
  <si>
    <t>NORDHAUSEN, W (corresponding author), UNIV CALIF SAN DIEGO, SCRIPPS INST OCEANOG, LA JOLLA, CA 92093 USA.</t>
  </si>
  <si>
    <t>2-3</t>
  </si>
  <si>
    <t>10.3354/meps109131</t>
  </si>
  <si>
    <t>NX766</t>
  </si>
  <si>
    <t>WOS:A1994NX76600003</t>
  </si>
  <si>
    <t>SHILLING, FM; BOSCH, I</t>
  </si>
  <si>
    <t>PRE-FEEDING EMBRYOS OF ANTARCTIC AND TEMPERATE ECHINODERMS USE DISSOLVED ORGANIC MATERIAL FOR GROWTH AND METABOLIC NEEDS</t>
  </si>
  <si>
    <t>EMBRYOGENESIS; ANTARCTICA; DISSOLVED ORGANIC MATERIAL; GROWTH; METABOLISM</t>
  </si>
  <si>
    <t>MARINE INVERTEBRATE LARVAE; AMINO-ACID TRANSPORT; SOUTHERN-CALIFORNIA; HALIOTIS-RUFESCENS; YOLK PLATELETS; SEA-WATER; SEAWATER; CARBON; PARTICULATE; ENERGETICS</t>
  </si>
  <si>
    <t>The energy reserves of eggs of marine invertebrates have been assumed to supply the metabolic needs of development until feeding on particles commences. This view is challenged by recent laboratory studies which show that marine invertebrate embryos of some nonarthropodan phyla are able to transport and use dissolved organic material (DOM, e.g. amino acids and fatty acids) in seawater as a source of material (energy) for metabolic needs and growth. Here we present results of experiments conducted in situ (in Antarctica and N. Pacific) and in the laboratory, which show that embryos could, in some cases, meet the metabolic costs of embryonic development and increase in organic weight (biomass) prior to being able to feed on particles. Increases in biomass of embryos of temperate species correlated with the timing of spring phytoplankton blooms. In contrast, the biomass of embryos (of temperate species) reared during periods of low primary productivity decreased, or remained constant. Phytoplankters exude DOM into seawater and these exudates are shown here to enhance embryonic growth. In most cases, there was no net use of endogenous reserves during prefeeding development; growth and energy needs were apparently met through consumption of DOM in seawater. We suggest that DOM is an important food source for embryos of soft-bodied marine invertebrates in polar and temperate oceans.</t>
  </si>
  <si>
    <t>UNIV SO CALIF, DEPT BIOL SCI, LOS ANGELES, CA 90089 USA; SUNY COLL GENESEO, DEPT BIOL, GENESEO, NY 14454 USA</t>
  </si>
  <si>
    <t>University of Southern California; State University of New York (SUNY) System; SUNY Geneseo</t>
  </si>
  <si>
    <t>10.3354/meps109173</t>
  </si>
  <si>
    <t>WOS:A1994NX76600007</t>
  </si>
  <si>
    <t>MALCOLM, HM; BOYD, IL; OSBORN, D; FRENCH, MC; FREESTONE, P</t>
  </si>
  <si>
    <t>TRACE-METALS IN ANTARCTIC FUR-SEAL (ARCTOCEPHALUS-GAZELLA) LIVERS FROM BIRD ISLAND, SOUTH GEORGIA</t>
  </si>
  <si>
    <t>MARINE POLLUTION BULLETIN</t>
  </si>
  <si>
    <t>HEAVY-METALS; TISSUE DISTRIBUTION; PHOCA-VITULINA; PELAGIC SEABIRDS; MERCURY; CADMIUM; ORGANOCHLORINES; AGE; ECOSYSTEM; SELENIUM</t>
  </si>
  <si>
    <t>Samples of liver from 11 female Antarctic fur seals (Arctocephalus gazella) from Bird Island, South Georgia were analysed for 16 trace elements (Mg, Cr, Co, Cu, Zn, Rb, Sr, Mo, Cd, Sn, 1, Ba, La, Ce, Hg, and Pb). The mean concentration for each element (mg kg-1 dry wt) was Mg, 727; Cr, 1; Cu, 263; Zn, 384; Rb, 7; Sr, 0.3; Mo, 1; Cd, 350; Hg, 215; Pb, 0.1. Levels of Co, Sn, 1, Ba, La, and Ce were below the limits of detection. For the majority of elements, the measured concentrations were considerably higher than concentrations previously reported in seals. Significant Spearman correlation coefficients were obtained between Cd and Hg, Cd and Zn, Hg and Zn, Sr and Mo, age and Cd, and age and Hg. The toxicological significance of these concentrations is discussed.</t>
  </si>
  <si>
    <t>BRITISH ANTARCTIC SURVEY, NAT ENVIRONM RES COUNCIL, CAMBRIDGE CB3 0ET, ENGLAND</t>
  </si>
  <si>
    <t>MALCOLM, HM (corresponding author), INST TERR ECOL, HUNTINGDON PE17 2LS, CAMBS, ENGLAND.</t>
  </si>
  <si>
    <t>Malcolm, Heath/K-3040-2012</t>
  </si>
  <si>
    <t>Malcolm, Heath/0000-0002-7662-8887</t>
  </si>
  <si>
    <t>0025-326X</t>
  </si>
  <si>
    <t>1879-3363</t>
  </si>
  <si>
    <t>MAR POLLUT BULL</t>
  </si>
  <si>
    <t>Mar. Pollut. Bull.</t>
  </si>
  <si>
    <t>10.1016/0025-326X(94)90275-5</t>
  </si>
  <si>
    <t>Environmental Sciences; Marine &amp; Freshwater Biology</t>
  </si>
  <si>
    <t>NY412</t>
  </si>
  <si>
    <t>WOS:A1994NY41200010</t>
  </si>
  <si>
    <t>VANROIJEN, JJ; BINTANJA, R; VANDERBORG, K; VANDENBROEKE, MR; DEJONG, AFM; OERLEMANS, J</t>
  </si>
  <si>
    <t>DRY EXTRACTION OF (CO2)-C-14 AND (CO)-C-14 FROM ANTARCTIC ICE</t>
  </si>
  <si>
    <t>NUCLEAR INSTRUMENTS &amp; METHODS IN PHYSICS RESEARCH SECTION B-BEAM INTERACTIONS WITH MATERIALS AND ATOMS</t>
  </si>
  <si>
    <t>6th International Conference on Accelerator Mass Spectrometry (AMS-6)</t>
  </si>
  <si>
    <t>SEP 27-OCT 01, 1993</t>
  </si>
  <si>
    <t>CANBERRA, AUSTRALIA</t>
  </si>
  <si>
    <t>INSITU COSMOGENIC C-14; UTRECHT; RATES</t>
  </si>
  <si>
    <t>A dry extraction method was used to obtain trapped CO2 of 2-5 kg ice samples from a blue ice zone in East Antarctica. In situ produced C-14 was also extracted in (CO2)-C-14 and (CO)-C-14 concentrations at a ratio of 3.4 +/- 0.9. Correction of trapped (CO2)-C-14 from in situ resulted in ice dates in the range 5-15 ka. The realistic rates for accumulation and ablation of ice indicate about total efficiency of extraction.</t>
  </si>
  <si>
    <t>UNIV UTRECHT,INST MARINE &amp; ATMOSPHER RES UTRECHT,3508 TA UTRECHT,NETHERLANDS</t>
  </si>
  <si>
    <t>Utrecht University</t>
  </si>
  <si>
    <t>VANROIJEN, JJ (corresponding author), UNIV UTRECHT,DEPT SUBATOM PHYS,3508 TA UTRECHT,NETHERLANDS.</t>
  </si>
  <si>
    <t>van der Borg, Klaas/W-6101-2018; Van den Broeke, Michiel R./F-7867-2011; Oerlemans, Johannes/G-3802-2011; van der Borg, Klaas/K-1990-2019</t>
  </si>
  <si>
    <t>Van den Broeke, Michiel R./0000-0003-4662-7565; van der Borg, Klaas/0000-0002-5999-2804; Bintanja, Richard/0000-0002-0465-5923</t>
  </si>
  <si>
    <t>0168-583X</t>
  </si>
  <si>
    <t>NUCL INSTRUM METH B</t>
  </si>
  <si>
    <t>Nucl. Instrum. Methods Phys. Res. Sect. B-Beam Interact. Mater. Atoms</t>
  </si>
  <si>
    <t>10.1016/0168-583X(94)96029-1</t>
  </si>
  <si>
    <t>Instruments &amp; Instrumentation; Nuclear Science &amp; Technology; Physics, Atomic, Molecular &amp; Chemical; Physics, Nuclear</t>
  </si>
  <si>
    <t>Instruments &amp; Instrumentation; Nuclear Science &amp; Technology; Physics</t>
  </si>
  <si>
    <t>NV547</t>
  </si>
  <si>
    <t>WOS:A1994NV54700068</t>
  </si>
  <si>
    <t>HERZOG, GF</t>
  </si>
  <si>
    <t>APPLICATIONS OF ACCELERATOR MASS-SPECTROMETRY IN EXTRATERRESTRIAL MATERIALS</t>
  </si>
  <si>
    <t>COSMIC-RAY; EXPOSURE AGES; COSMOGENIC NUCLIDES; IRON-METEORITES; ANTARCTIC METEORITES; TERRESTRIAL AGES; BE-10; AL-26; HISTORY; CHONDRITES</t>
  </si>
  <si>
    <t>Accelerator mass spectrometry has made it possible to measure the concentrations of Al-26, Be-10, C-14, Cl-36, Ca-41, Ni-59, and I-129 in a large number of extraterrestrial samples, mainly because of the small sample mass requirements of the technique. This brief review emphasizes recent (1990-1993) applications of AMS to extraterrestrial problems including the terrestrial ages of meteorites; the production rates of cosmogenic radionuclides; the non-linear effects of chemical composition on production rates; the history of solar cosmic rays; the exposure histories, both simple and complex, of meteorites; and the behavior of a large projectile (the Canyon Diablo iron meteorite) during impact.</t>
  </si>
  <si>
    <t>HERZOG, GF (corresponding author), RUTGERS STATE UNIV,DEPT CHEM,NEW BRUNSWICK,NJ 08903, USA.</t>
  </si>
  <si>
    <t>10.1016/0168-583X(94)96061-5</t>
  </si>
  <si>
    <t>WOS:A1994NV54700100</t>
  </si>
  <si>
    <t>WELTEN, KC; LINDNER, L; VANDERBORG, K; ALDERLIESTEN, C; VANROIJEN, JJ; DEJONG, AFM; SCHULTZ, L</t>
  </si>
  <si>
    <t>AMS MEASUREMENTS OF BE-10 AND AL-26 FOR STUDYING SHIELDING EFFECTS IN METEORITES</t>
  </si>
  <si>
    <t>COSMOGENIC NUCLIDES; ANTARCTIC METEORITES; EXPOSURE AGES; HALF-LIFE; CHONDRITES; STANDARDS; MODEL</t>
  </si>
  <si>
    <t>The Be-10 activites in 21 diogenites vary from 17 to 27 dpm/kg. These variations can primarily be ascribed to shielding effects, as was deduced from their correlation with the Ne-22/Ne-21 ratio. The Be-10 production rates in small diogenites are 10-30% higher than was predicted by a semi-empirical model based on the Knyahinya chondrite. This implies that Be-10 is less shielding dependent than expected. Our first AMS measurements of Al-26 in chondrites agree with earlier Al-26 gamma-ray results.</t>
  </si>
  <si>
    <t>MAX PLANCK INST CHEM,OTTO HAHN INST,D-55020 MAINZ,GERMANY</t>
  </si>
  <si>
    <t>WELTEN, KC (corresponding author), UNIV UTRECHT,DEPT SUBATOM PHYS,POB 80000,3508 TA UTRECHT,NETHERLANDS.</t>
  </si>
  <si>
    <t>van der Borg, Klaas/W-6101-2018; van der Borg, Klaas/K-1990-2019</t>
  </si>
  <si>
    <t>van der Borg, Klaas/0000-0002-5999-2804; Welten, Kees/0000-0001-8577-6753</t>
  </si>
  <si>
    <t>10.1016/0168-583X(94)96062-3</t>
  </si>
  <si>
    <t>WOS:A1994NV54700101</t>
  </si>
  <si>
    <t>BARRERA, E; TEVESZ, MJS; CARTER, JG; MCCALL, PL</t>
  </si>
  <si>
    <t>OXYGEN AND CARBON ISOTOPIC COMPOSITION AND SHELL MICROSTRUCTURE OF THE BIVALVE LATERNULA-ELLIPTICA FROM ANTARCTICA</t>
  </si>
  <si>
    <t>PALAIOS</t>
  </si>
  <si>
    <t>SCALLOP ADAMUSSIUM-COLBECKI; GROWTH DECELERATION; SEASONAL DELTA-O-18; DELTA-C-13 RECORD; MCMURDO SOUND; FRACTIONATION; HISTORY; ECOLOGY; CLUES</t>
  </si>
  <si>
    <t>Oxygen and carbon isotopic measurements were obtained from microsamples of an adult Laternula elliptica, an infaunal, aragonitic, Antarctic bivalve. The deltaO-18 values of samples from the exterior surface are, on average (approximately 4.5 parts per thousand), similar to calculated values inferred to represent precipitation in equilibrium with ambient environmental conditions. This indicates that bulk samples as well as many microsamples from the exterior surface would provide reliable isotopic estimates of paleotemperatures and paleosalinities. Nevertheless, both oxygen and carbon isotopic values from discrete shell areas may be influenced by vital effects. There is a statistically significant difference in deltaO-18 values of samples along the shell margin (deposited approximately synchronously) from the posterior and ventral region of the shell, and in deltaC-13 values of samples from the anterior, posterior and ventral regions. In addition, deltaC-13 and deltaO-18 values of shell margin samples are positively and linearly related to sample distance measured from the shell umbo. This relation is opposite to that observed in studies where aragonite inorganically precipitated at a slow rate has higher deltaC-13 values than that precipitated at high rates. Comparison of isotopic compositions of aragonitic L. elliptica with the calcitic bivalve Adamussium colbecki collected at the same location and time demonstrates an O-18 enrichment of biogenic aragonite relative to calcite at temperatures below O-degrees-C. Isotopic values from the adult portion of the shell of A. colbecki were found to be reliable indicators of typical environmental conditions. These results demonstrate the potential usefulness of isotopic evidence from fossil L. elliptica and A. colbecki in reconstructing ancient Antarctic seawater temperature/salinity and environments.</t>
  </si>
  <si>
    <t>CLEVELAND STATE UNIV,DEPT GEOL SCI,CLEVELAND,OH 44115; UNIV N CAROLINA,DEPT GEOL,CHAPEL HILL,NC 27599; CASE WESTERN RESERVE UNIV,DEPT GEOL SCI,CLEVELAND,OH 44106</t>
  </si>
  <si>
    <t>University System of Ohio; Cleveland State University; University of North Carolina; University of North Carolina Chapel Hill; University System of Ohio; Case Western Reserve University</t>
  </si>
  <si>
    <t>BARRERA, E (corresponding author), UNIV MICHIGAN,DEPT GEOL SCI,ANN ARBOR,MI 48109, USA.</t>
  </si>
  <si>
    <t>SEPM-SOC SEDIMENTARY GEOLOGY</t>
  </si>
  <si>
    <t>TULSA</t>
  </si>
  <si>
    <t>1731 E 71ST STREET, TULSA, OK 74136-5108</t>
  </si>
  <si>
    <t>0883-1351</t>
  </si>
  <si>
    <t>Palaios</t>
  </si>
  <si>
    <t>10.2307/3515202</t>
  </si>
  <si>
    <t>Geology; Paleontology</t>
  </si>
  <si>
    <t>NV996</t>
  </si>
  <si>
    <t>WOS:A1994NV99600005</t>
  </si>
  <si>
    <t>RAYMO, ME</t>
  </si>
  <si>
    <t>THE HIMALAYAS, ORGANIC-CARBON BURIAL, AND CLIMATE IN THE MIOCENE</t>
  </si>
  <si>
    <t>PALEOCEANOGRAPHY</t>
  </si>
  <si>
    <t>ISOTOPE RECORD; STRONTIUM; SEAWATER; EVOLUTION; OCEAN; TECTONICS; DIOXIDE; MONSOON; UPLIFT; FLUXES</t>
  </si>
  <si>
    <t>Cooling ages of rock in the Himalayas imply that rapid exhumation between the Main Central thrust system and the South Tibetan detachment system occurred between 21 and 17 Ma. The generation of relief and enhanced weathering which followed this event may have resulted in a pronounced increase in the delivery of dissolved strontium, carbon, phosphorus, and other chemical weathering products to the ocean (Richter et al., 1992). The increased supply of nutrients stimulated productivity in oceanic upwelling zones and expansion of the oxygen minimum zone leading to enhanced burial and preservation of organic matter in the Monterey formation and other deposits from this interval. A downdraw of atmospheric CO2 associated with enhanced chemical weathering rates and organic matter burial may have led to global cooling and the expansion of the Antarctic ice sheet by 15 Ma. The above scenario differs from the ''Monterey hypothesis'' of Vincent and Berger in that CO2 downdraw is primarily via silicate weathering rather than organic carbon burial and that organic carbon burial is driven by increased delivery of nutrients to the ocean rather than by stronger upwelling. A carbon mass balance calculation which assumes that river fluxes have been increasing over the last 40 Ma predicts that absolute organic carbon burial increased over this interval while, at die same time, the fraction of carbon buried as organic matter versus carbonate decreased. This implies that the organic carbon cycle has acted as a net source of CO2 to the atmosphere over the late Cenozoic.</t>
  </si>
  <si>
    <t>RAYMO, ME (corresponding author), MIT,DEPT EARTH ATMOSPHER &amp; PLANETARY SCI,BLDG E34-254,CAMBRIDGE,MA 02139, USA.</t>
  </si>
  <si>
    <t>Raymo, Maureen E/A-1270-2012</t>
  </si>
  <si>
    <t>0883-8305</t>
  </si>
  <si>
    <t>Paleoceanography</t>
  </si>
  <si>
    <t>10.1029/94PA00289</t>
  </si>
  <si>
    <t>Geosciences, Multidisciplinary; Oceanography; Paleontology</t>
  </si>
  <si>
    <t>Geology; Oceanography; Paleontology</t>
  </si>
  <si>
    <t>NP230</t>
  </si>
  <si>
    <t>WOS:A1994NP23000004</t>
  </si>
  <si>
    <t>HOWARD, WR; PRELL, WL</t>
  </si>
  <si>
    <t>LATE QUATERNARY CACO3 PRODUCTION AND PRESERVATION IN THE SOUTHERN-OCEAN - IMPLICATIONS FOR OCEANIC AND ATMOSPHERIC CARBON CYCLING</t>
  </si>
  <si>
    <t>DEEP-SEA SEDIMENTS; ANTARCTIC CIRCUMPOLAR CURRENT; WATER-MASS PATTERNS; CALCIUM-CARBONATE; NORTH-ATLANTIC; INDIAN-OCEAN; HIGH-LATITUDE; FORAMINIFERAL ASSEMBLAGES; PLANKTONIC-FORAMINIFERA; PLEISTOCENE RECORD</t>
  </si>
  <si>
    <t>Recent geochemical models invoke ocean alkalinity changes, particularly in the surface Southern Ocean, to explain glacial age pCO2 reduction. In such models, alkalinity increases in glacial periods are driven by reductions in North Atlantic Deep Water (NADW) supply, which lead to increases in deep-water nutrients and dissolution of carbonate sediments, and to increased alkalinity of Circumpolar Deep Water upwelling in the surface Southern Ocean. We use cores from the Southeast Indian Ridge and from the deep Cape Basin in the South Atlantic to show that carbonate dissolution was enhanced during glacial stages in areas now bathed by Circumpolar Deep Water. This suggests that deep Southern Ocean carbonate ion concentrations were lower in glacial stages than in interglacials, rather than higher as suggested by the polar alkalinity model [Broecker and Peng, 1989]. Our observations show that changes in Southern Ocean CaCO3 preservation are coherent with changes in the relative flux of NADW, suggesting that Southern Ocean carbonate chemistry is closely linked to changes in deepwater circulation. The pattern of enhanced dissolution in glacials is consistent with a reduction in the supply of nutrient-depleted water (NADW) to the Southern Ocean and with an increase of nutrients in deep water masses. Carbonate mass accumulation rates on the Southeast Indian Ridge (3200-3800 m), and in relatively shallow cores (&lt;3000 m) from the Kerguelen Plateau and the South Pacific were significantly reduced during glacial stages, by about 50%. The reduced carbonate mass accumulation rates and enhanced dissolution during glacials may be partly due to decreases in CaCO3:C(org) flux ratios, acting as another mechanism which would raise the alkalinity of Southern Ocean surface waters. The polar alkalinity model assumes that the ratio of organic carbon to carbonate production on surface alkalinity is constant. Even if overall productivity in the Southern Ocean were held constant, a decrease in the CaCO3:C(org) ratio would result in increased alkalinity and reduced pCO2 in Southern Ocean surface waters during glacials. This ecologically driven surface alkalinity change may enhance deepwater-mediated changes in alkalinity, and amplify rapid changes in pCO2.</t>
  </si>
  <si>
    <t>BROWN UNIV,DEPT GEOL SCI,PROVIDENCE,RI 02912; LAMONT DOHERTY EARTH OBSERV,PALISADES,NY 10964</t>
  </si>
  <si>
    <t>Brown University; Columbia University</t>
  </si>
  <si>
    <t>10.1029/93PA03524</t>
  </si>
  <si>
    <t>WOS:A1994NP23000008</t>
  </si>
  <si>
    <t>SALVINI, F; DELLAMAGGIORE, R; FORTUNATI, L; MAZZARINI, F</t>
  </si>
  <si>
    <t>ROCK MAPPING OF GLACIATED AREAS BY SATELLITE IMAGE-PROCESSING</t>
  </si>
  <si>
    <t>POLAR RESEARCH</t>
  </si>
  <si>
    <t>2nd Circumpolar Symposium on Remote Sensing of Arctic Environments</t>
  </si>
  <si>
    <t>MAY 04-06, 1992</t>
  </si>
  <si>
    <t>UNIV TROMSO, TROMSO, NORWAY</t>
  </si>
  <si>
    <t>UNIV TROMSO</t>
  </si>
  <si>
    <t>A model is presented that performs spectral deicing of mixed pixels in satellite images of glaciated areas. The model was tested in Northern Victoria Land, Antarctica. For this region we assumed that pixels could be grouped in two broad categories representing pure ice and pure rock. Naturally mixed ice and rock pixels arc present in satellite images; these were recomputed to separate the spectral component related to the rock fraction. We used Landsat TM images as input data and aerial photographs, maps and field surveys as reference data. By making use of sample populations of pixels corresponding to pure ice and to pure rock groundels (i.e. ground elements, the ground portions corresponding to each pixel), we detected the linear correlation between pairs of bands and selected the two most suitable bands. For every pixel falling between the correlation lines of the two categories, the rock fraction in the corresponding groundel was computed. This fractional value was then used to perform the automatic deicing process with which the DNs of the selected mixed pixels were recomputed. In the utilised Antarctic image, this process increases about 2.7 times the number of pixels in the pure rock category, allowing the production of enhanced images and, as a side product, a thematic map of rock percentage in the groundels.</t>
  </si>
  <si>
    <t>INST CNUCE,NAT RES COUNCIL,CNR,I-56126 PISA,ITALY</t>
  </si>
  <si>
    <t>Consiglio Nazionale delle Ricerche (CNR)</t>
  </si>
  <si>
    <t>SALVINI, F (corresponding author), UNIV PISA,DEPT EARTH SCI,VIA S MARIA 53,I-56126 PISA,ITALY.</t>
  </si>
  <si>
    <t>Mazzarini, Francesco/L-1369-2015</t>
  </si>
  <si>
    <t>Mazzarini, Francesco/0000-0002-3864-6558</t>
  </si>
  <si>
    <t>NORWEGIAN POLAR INST</t>
  </si>
  <si>
    <t>POSTBOKS 5072 MAJORSTUA, 1330 OSLO, NORWAY</t>
  </si>
  <si>
    <t>0800-0395</t>
  </si>
  <si>
    <t>POLAR RES</t>
  </si>
  <si>
    <t>Polar Res.</t>
  </si>
  <si>
    <t>10.1111/j.1751-8369.1994.tb00434.x</t>
  </si>
  <si>
    <t>Ecology; Geosciences, Multidisciplinary; Oceanography</t>
  </si>
  <si>
    <t>Environmental Sciences &amp; Ecology; Geology; Oceanography</t>
  </si>
  <si>
    <t>PA905</t>
  </si>
  <si>
    <t>WOS:A1994PA90500004</t>
  </si>
  <si>
    <t>SMELLIE, JL; SKILLING, IP</t>
  </si>
  <si>
    <t>PRODUCTS OF SUBGLACIAL VOLCANIC-ERUPTIONS UNDER DIFFERENT ICE THICKNESSES - 2 EXAMPLES FROM ANTARCTICA</t>
  </si>
  <si>
    <t>SEDIMENTARY GEOLOGY</t>
  </si>
  <si>
    <t>PENINSULA; PLIOCENE; DEPOSITS; ROCKS</t>
  </si>
  <si>
    <t>Late Cenozoic, subglacially erupted volcanic sequences are scattered throughout the Antarctic Peninsula. Two of the best preserved examples, at Mount Pinafore (Alexander Island; c. 5.5-6 Ma) and Brown Bluff (Graham Land; c. 1 Ma), are complete enough to be regarded as sequence holotypes for this uncommonly preserved eruptive/depositional setting. Despite a common glacial association, the sedimentary lithofacies in the two outcrops suggest flowing and ponded water conditions, respectively, indicating significant differences in the depositional palaeoenvironments. The original ice thicknesses exerted a major control on the lithofacies which resulted from each eruptive phase. At Mount Pinafore, the lithofacies were confined within a steep-sided valley during successive eruptions beneath thin (100-150 m?), wet-based ice. The much thicker succession at Brown Bluff is a tindar-tuya edifice, which formed within a small basin (probably 15 km across) confined by ice 400 m thick.</t>
  </si>
  <si>
    <t>SMELLIE, JL (corresponding author), BRITISH ANTARCTIC SURVEY,NAT ENVIRONM RES COUNCIL,HIGH CROSS,MADINGLEY RD,CAMBRIDGE CB3 0ET,ENGLAND.</t>
  </si>
  <si>
    <t>0037-0738</t>
  </si>
  <si>
    <t>SEDIMENT GEOL</t>
  </si>
  <si>
    <t>Sediment. Geol.</t>
  </si>
  <si>
    <t>10.1016/0037-0738(94)90125-2</t>
  </si>
  <si>
    <t>NU269</t>
  </si>
  <si>
    <t>WOS:A1994NU26900005</t>
  </si>
  <si>
    <t>ATTWOOD, CG; MONTEIRO, PMS</t>
  </si>
  <si>
    <t>ADVANCES IN THE GLOBAL CO2 BUDGET</t>
  </si>
  <si>
    <t>SOUTH AFRICAN JOURNAL OF SCIENCE</t>
  </si>
  <si>
    <t>SEA FISHERIES RES INST,ROGGE BAY 8000,SOUTH AFRICA</t>
  </si>
  <si>
    <t>ATTWOOD, CG (corresponding author), UNIV CAPE TOWN,DEPT ZOOL,SO OCEAN GRP,S AFRICAN NATL ANTARCTIC RES PROGRAMME,RONDEBOSCH 7700,SOUTH AFRICA.</t>
  </si>
  <si>
    <t>Monteiro, Pedro/D-4995-2009</t>
  </si>
  <si>
    <t>BUREAU SCIENTIFIC PUBL</t>
  </si>
  <si>
    <t>P O BOX 1758, PRETORIA 0001, SOUTH AFRICA</t>
  </si>
  <si>
    <t>0038-2353</t>
  </si>
  <si>
    <t>S AFR J SCI</t>
  </si>
  <si>
    <t>S. Afr. J. Sci.</t>
  </si>
  <si>
    <t>NY507</t>
  </si>
  <si>
    <t>WOS:A1994NY50700004</t>
  </si>
  <si>
    <t>VALBONESI, A; RAIKOV, I</t>
  </si>
  <si>
    <t>UNUSUAL STRUCTURE OF THE MACRONUCLEUS IN 2 ANTARCTIC MARINE SPECIES OF EUPLOTES</t>
  </si>
  <si>
    <t>MACRONUCLEUS; NUCLEAR BODIES; SPHERES; EUPLOTES-FOCARDII; EUPLOTES-NOBILII</t>
  </si>
  <si>
    <t>CILIATED PROTOZOAN EUPLOTES; TETRAHYMENA-PYRIFORMIS-GL; EURYSTOMUS</t>
  </si>
  <si>
    <t>Intramacronuclear inclusions, apparently of proteinaceous nature and of the ''sphere'' type, have been detected in two species of Euplotes, E. focardii and E. nobilii, collected from the marine benthos of the Ross Sea (Antarctica) and reproducing in the laboratory at 4-degrees-C. In E. focardii, they are up to 5 mum in diameter and arranged medially along the macronucleus, while in E. nobilii they are smaller and arranged more randomly. Associated with these inclusions there are normal chromatin bodies, but no apparent nucleoli. It was suggested that these inclusions essentially consist of protein moieties of modified nucleoli which are depleted of most (or all) RNA, or contain dispersed, yet functional, RNA areas.</t>
  </si>
  <si>
    <t>RUSSIAN ACAD SCI,INST CYTOL,ST PETERSBURG,RUSSIA</t>
  </si>
  <si>
    <t>Russian Academy of Sciences; St. Petersburg Scientific Centre of the Russian Academy of Sciences; Institute of Cytology RAS</t>
  </si>
  <si>
    <t>VALBONESI, A (corresponding author), UNIV CAMERINO,DEPT MOLEC CELLULAR &amp; ANIM BIOL,I-62032 CAMERINO,ITALY.</t>
  </si>
  <si>
    <t>MAY 27</t>
  </si>
  <si>
    <t>10.1016/S0932-4739(11)80028-3</t>
  </si>
  <si>
    <t>NR949</t>
  </si>
  <si>
    <t>WOS:A1994NR94900006</t>
  </si>
  <si>
    <t>Murphy, DM; Fahey, DW</t>
  </si>
  <si>
    <t>Murphy, D. M.; Fahey, D. W.</t>
  </si>
  <si>
    <t>An estimate of the flux of stratospheric reactive nitrogen and ozone into the troposphere</t>
  </si>
  <si>
    <t>The globally averaged net downward annual fluxes of reactive nitrogen (NOy) and O-3 from the stratosphere are estimated using observed correlations of N2O with NOy and O-3. The linearity of the observed correlations in the lower stratosphere allows the downward fluxes of NOy and O-3 to be related to the upward flux of N2O. The upward flux of N2O can be calculated from a mass balance and stratospheric photochemistry. In this way, the complicated photochemistry and transport of NOy and O-3 can be bounded by a much simpler calculation involving N2O. The estimated NOy net flux of 0.45 Tg (N) yr(-1) ( range 0.23-0.73) is slightly less than previous estimates, but within the range of uncertainty. Precipitation of NOy from the Antarctic winter stratosphere may be a significant fraction of the annual global flux out of the lower stratosphere. The global budget for stratospheric NOy shows that an N2O lifetime greater than 160 years is inconsistent with extensive mass flow through the Antarctic winter vortex. The estimated O-3 flux of 3.5x10(10) molecules cm(-2) s(-1) (range 1.5-6.8) agrees well with previous estimates using completely independent techniques.</t>
  </si>
  <si>
    <t>[Murphy, D. M.; Fahey, D. W.] NOAA, ERL, Aeron Lab, Boulder, CO 80303 USA</t>
  </si>
  <si>
    <t>National Oceanic Atmospheric Admin (NOAA) - USA</t>
  </si>
  <si>
    <t>Murphy, DM (corresponding author), NOAA R E AL6, Aeron Lab, 325 Broadway, Boulder, CO 80303 USA.</t>
  </si>
  <si>
    <t>Murphy, Daniel/J-4357-2012; Fahey, David/G-4499-2013</t>
  </si>
  <si>
    <t>Murphy, Daniel/0000-0002-8091-7235; Fahey, David/0000-0003-1720-0634</t>
  </si>
  <si>
    <t>MAY 20</t>
  </si>
  <si>
    <t>D3</t>
  </si>
  <si>
    <t>10.1029/93JD03558</t>
  </si>
  <si>
    <t>V04QH</t>
  </si>
  <si>
    <t>WOS:000207072400005</t>
  </si>
  <si>
    <t>Collins, RL; Nomura, A; Gardner, CS</t>
  </si>
  <si>
    <t>Collins, Richard L.; Nomura, Akio; Gardner, Chester S.</t>
  </si>
  <si>
    <t>Gravity waves in the upper mesosphere over Antarctica: Lidar observations at the South Pole and Syowa</t>
  </si>
  <si>
    <t>Lidar observations of the mesospheric Na layer were made at the south pole (90 degrees S) and Syowa (69 degrees S) during the winters of 1990 and 1985, respectively. These observations are used to characterize the gravity wave activity in the upper mesosphere at both sites. Strong wave activity is observed throughout the winter at both the south pole and Syowa and shows remarkable similarity with observations from several midlatitude and low-latitude sites. The quasi-monochromatic gravity waves exhibit the same general relationships between their wavelengths, observed periods, and amplitudes as observed at lower latitudes. The average growth length of these waves is approximately 26 km, indicating that the wave field at both Antarctic sites is strongly influenced by dissipation and saturation processes. The spectra and variances of the density perturbations associated with quasi-random wave field at the south pole are reported. The vertical wavenumber and temporal frequency spectra follow power-law shapes. The mean index of the vertical wavenumber spectrum is -2.4, and the mean characteristic wavelength is 14 km. The mean index of the temporal frequency spectrum is -1.7. The mean density variance at the south pole is (5.7%)(2) and is similar in magnitude to that observed at a variety of lower-latitude sites. With no tropospheric convection during the polar night and little orographic forcing over the relatively featureless Antarctic plateau, these observations suggest that nonlinear processes, rather than the source characteristics, primarily determine the characteristics of the gravity wave field in the upper mesosphere. These observations show two other distinct features. The mean Na layer over Antarctica is significantly lower and broader (centroid height approximate to 90 km and rms width approximate to 4.8 km) than at lower latitudes, reflecting the stronger downwelling and warmer winter temperatures in the mesopause region at high latitudes. Strong coherent oscillations were observed in the bottomside density contours of the Na layer with periods close to the inertial period. These oscillations were also observed in OH airglow measurements and appear to be associated with planetary scale waves.</t>
  </si>
  <si>
    <t>[Collins, Richard L.; Gardner, Chester S.] Univ Illinois, Dept Elect &amp; Comp Engn, Urbana, IL 61801 USA; [Nomura, Akio] Shinshu Univ, Dept Informat Engn, Nagano 380, Japan</t>
  </si>
  <si>
    <t>University of Illinois System; University of Illinois Urbana-Champaign; Shinshu University</t>
  </si>
  <si>
    <t>Collins, RL (corresponding author), Univ Illinois, Dept Elect &amp; Comp Engn, 1406 W Green St, Urbana, IL 61801 USA.</t>
  </si>
  <si>
    <t>Collins, Richard/0000-0001-7055-1228</t>
  </si>
  <si>
    <t>National Science Foundation [89-18089, 90-22467.]</t>
  </si>
  <si>
    <t>National Science Foundation(National Science Foundation (NSF))</t>
  </si>
  <si>
    <t>The authors wish to thank the winter-over staff at both the South Pole and Syowa stations for their support. Akio Nomura's work in residence at the University of Illinois during 1992 was supported by the Ministry of Education of Japan. We thank W. A. Robinson and D. Thorsen for valuable discussions and R. A. Vincent for making the Mawson MF radar results available to us. The south pole work of the Illinois group was supported by the National Science Foundation grants DPP 89-18089 and DPP 90-22467. We acknowledge the helpful comments of two anonymous reviewers.</t>
  </si>
  <si>
    <t>10.1029/93JD03276</t>
  </si>
  <si>
    <t>WOS:000207072400015</t>
  </si>
  <si>
    <t>STRAHAN, SE; MAHLMAN, JD</t>
  </si>
  <si>
    <t>EVALUATION OF THE SKYHI GENERAL-CIRCULATION MODEL USING AIRCRAFT N2O MEASUREMENTS .1. POLAR WINTER STRATOSPHERIC METEOROLOGY AND TRACER MORPHOLOGY</t>
  </si>
  <si>
    <t>WIND MEASUREMENTS; ER-2; VORTEX; OZONE; RECONSTRUCTION; TEMPERATURE; EXPEDITION; TRENDS; WAVES; DC-8</t>
  </si>
  <si>
    <t>Winter polar stratospheric nitric oxide (N2O) measurements made during two NASA polar aircraft field campaigns are used to evaluate the dynamics of the Geophysical Fluid Dynamics Laboratory's ''SKYHI'' general circulation model. SKYHI has 1-degrees latitude by 1.2-degrees longitude grid spacing and 40 vertical levels (up to 80 km) and prescribed N2O dissociation coefficients. The model has been integrated a total of 20 months, producing one Antarctic and two Arctic winters. The climatologies of these winters are compared with the known northern and southern hemisphere climatologies and to the meteorological conditions during the time of the field campaigns. The two Arctic SKYHI winters show considerable interannual variability. In the lower stratosphere, SKYHI realistically simulates the magnitude and variability of winds and temperatures both inside and outside the polar vortex and can produce a credible sudden warming. In the Antarctic the magnitude and variability of winds and temperatures around the polar vortex are quite realistic, but inside the vortex, temperatures are too low. Flight data from each mission have been averaged together to produce a contour map showing N2O morphology in and around the vortex. Because the N2O distribution in the lower stratosphere is under dynamical control, the mean N2O field can be used to interpret the dynamics of the polar stratosphere. At the Arctic vortex edge, AASE data show large gradients of N2O on isentropic surfaces. SKYHI vortex edge gradients are nearly as large, and model mixing ratios between 400 and 500 K (potential temperature) are similar to the observations. In the Antarctic, model mixing ratios are too high everywhere and the edge gradients are flatter than the observed gradients. The comparison of mean N2O fields suggests realistic wave activity in the SKYHI Arctic winter but inadequate wave activity in the SKYHI Antarctic winter.</t>
  </si>
  <si>
    <t>PRINCETON UNIV, ATMOSPHER &amp; OCEAN SCI PROGRAM, PRINCETON, NJ 08544 USA; NOAA, GEOPHYSICAL FLUID DYNAM LAB, PRINCETON, NJ USA</t>
  </si>
  <si>
    <t>Princeton University; National Oceanic Atmospheric Admin (NOAA) - USA; National Oceanic Atmospheric Admin (NOAA) - USA</t>
  </si>
  <si>
    <t>Strahan, Susan E/H-1965-2012</t>
  </si>
  <si>
    <t>D5</t>
  </si>
  <si>
    <t>10.1029/93JD02332</t>
  </si>
  <si>
    <t>NN517</t>
  </si>
  <si>
    <t>WOS:A1994NN51700001</t>
  </si>
  <si>
    <t>EVALUATION OF THE SKYHI GENERAL-CIRCULATION MODEL USING AIRCRAFT N2O MEASUREMENTS .2. TRACER VARIABILITY AND DIABATIC MERIDIONAL CIRCULATION</t>
  </si>
  <si>
    <t>Winter polar stratospheric nitrous oxide (N2O) measurements made during two NASA polar aircraft field campaigns provide a unique opportunity to evaluate the performance of the 1-degrees latitude resolution version of the Geophysical Fluid Dynamics Laboratory's ''SKYHI'' general circulation model. This high-resolution model has been integrated 20 months, producing one Antarctic and two Arctic winters. Power spectra of the dynamically controlled tracer N2O are used as a diagnostic of wave activity. Comparison of the spectra of SKYHI and the observations shows that the SKYHI Arctic winter lower stratosphere is dynamically active enough to generate realistic mesoscale tracer variability but that the SKYHI Antarctic has deficient variability at scales of 220-3000 km. Low-pass filtering is applied to a new type of analysis that attempts to discriminate between different sources of atmospheric variability, to the extent that different sources are characterized by different timescales. The goal is to diagnose mesoscale sources of tracer variability in the model and in the observations and then to assess whether SKYHI generates variability for the right physical reasons. This analysis shows that variability from ''slow'' processes such as planetary wave breaking dominates and is generated in realistic amounts in the SKYHI Arctic winters. The SKYHI Antarctic vortex shows insufficient ''debris'' from planetary wave breaking at scales below 700 km. The balance between diabatic descent inside the vortex and wave breaking in the ''surf zone'' generates N2O gradients at the vortex edge in the model and the real atmosphere. Because the diabatic circulation is driven by wave activity, the strength of model wave activity diagnosed by the spectral analysis and the mean N2O gradients can be used to evaluate SKYHI's diabatic circulation and net tracer transport. In the Arctic, SKYHI temperatures, spectral results, and realistic N2O gradients at the vortex edge suggest a reasonable diabatic meridional circulation and transport. Antarctic spectral results, low vortex temperatures, and flatter N2O gradients at the edge all support the conclusion that the diabatic circulation and wave activity in the model southern hemisphere is too weak.</t>
  </si>
  <si>
    <t>PRINCETON UNIV, ATMOSPHER &amp; OCEAN SCI PROGRAM, PRINCETON, NJ 08544 USA; NOAA, GEOPHYS FLUID DYNAM LAB, PRINCETON, NJ USA</t>
  </si>
  <si>
    <t>10.1029/94JD00044</t>
  </si>
  <si>
    <t>WOS:A1994NN51700002</t>
  </si>
  <si>
    <t>GEDZELMAN, SD; ARNOLD, R</t>
  </si>
  <si>
    <t>MODELING THE ISOTOPIC COMPOSITION OF PRECIPITATION</t>
  </si>
  <si>
    <t>GENERAL-CIRCULATION MODEL; ATMOSPHERIC WATER-VAPOR; CYCLONIC PRECIPITATION; CLOUD MODEL; ICE CORE; DEUTERIUM; SNOW; CYCLES</t>
  </si>
  <si>
    <t>The physics of the stable isotopes of water is incorporated into a two-dimensional, kinematic, bulk cloud microphysical model. The model is run for several idealized, classical stratiform and convective storm situations, and the resulting isotope ratios of precipitation and water vapor are diagnosed and compared to observations. For stratiform snow, the model produces low isotope ratios that decrease rapidly poleward of the warm front. The lowest isotope ratios occur when the atmosphere is cold and when the vertical velocity attains its maximum value high in the troposphere. For stratiform rains, the model produces much higher isotope ratios without a significant poleward gradient as a result of isotope exchange between the falling rain and the surrounding vapor. Isotope ratios of rain are lowest when the melting level is near the ground and isotope exchange is minimized. For air mass thunderstorms, isotope ratios are uniformly high in warm air, no matter what the cloud height, unless hail approaches or reaches the ground. The model also produces a significant amount effect for rain, in which isotope ratios decrease with increasing rainfall totals. Isotope ratios are particularly low when the rain derives from a recirculation process in which air previously charged by vapor from falling rain subsequently rises. Under such conditions, the model sometimes produces isotope ratios that decrease from the periphery to the core of the precipitation shield. It is suggested that this recirculation process is responsible for extraordinarily low isotope ratios observed in some hurricanes and organized thunderstorms. The dominant cloud microphysical processes can sometimes be inferred from isotope ratios of precipitation. The model produces ice pellets with isotope ratios close to those of rain when the pellets are produced by homogeneous freezing of rain and close to those of snow when the pellets are produced by refreezing of partially melted snow. A cliniatology of isotope values that matches the main features of the observed global data set and of a seven-year record of storms at Mohonk Lake, New York is generated by running the model for a wide range of conditions. This includes the deuterium excess (d = deltaD - 8*deltaO-18) for Antarctic snows that increases markedly as deltaD falls below -300 parts-per-thousand and the deuterium deficit observed for rain in warm, dry regions.</t>
  </si>
  <si>
    <t>GEDZELMAN, SD (corresponding author), CUNY, DEPT EARTH &amp; ATMOSPHER SCI, NEW YORK, NY 10021 USA.</t>
  </si>
  <si>
    <t>10.1029/93JD03518</t>
  </si>
  <si>
    <t>WOS:A1994NN51700013</t>
  </si>
  <si>
    <t>MARTINERIE, P; LIPENKOV, VY; RAYNAUD, D; CHAPPELLAZ, J; BARKOV, NI; LORIUS, C</t>
  </si>
  <si>
    <t>AIR CONTENT PALEO RECORD IN THE VOSTOK ICE CORE (ANTARCTICA) - A MIXED RECORD OF CLIMATIC AND GLACIOLOGICAL PARAMETERS</t>
  </si>
  <si>
    <t>POLAR ICE; GLACIAL PERIOD; AGE CLIMATE; SURFACE; CIRCULATION; SIMULATION; SHEETS; CYCLE; BE-10</t>
  </si>
  <si>
    <t>Under present-day climatic conditions the air content of ice shows a high sensitivity to the atmospheric pressure and hence to the elevation at the surface of the ice sheet. This observation has been used to infer past ice sheet thickness variations of Antarctica and Greenland. A high-resolution air content profile (more than 1000 measurements) covering approximately the last 200,000 years was obtained along the 2546-m long Vostok ice core. Three analytical techniques were used, leading to consistent results which show large amplitude and rapid air content variations. The Vostok results support thicker/thinner ice in the central part of East Antarctica during warm/cold periods. However, constraints imposed by ice sheet dynamics suggest that the Vostok air content signal cannot be interpreted only in terms of ice sheet thickness variations. Apart from ice thickness changes, the two other potential sources of air content variations are atmospheric pressure and ice porous volume at the air isolation level. Several atmospheric general circulation models have been applied to the last glacial maximum. They show atmospheric pressure changes which can only explain part of the air content variations in the Vostok ice core. On the other hand, the ice porous volume at the depth of air isolation undergoes fairly well-quantified thermal variations, but they are too small to play a dominant role in the Vostok signal. On the basis of new data concerning the present day ice porous volume variations we suggest that a wind influence on ice porous volume at the air isolation level could be a source for the unexplained air content variations at Vostok. Equivalent contributions from elevation, air pressure, and nonthermal porous volume changes could explain the air content drop during the penultimate deglaciation. Wind speed changes by about 7 m s-1 could be the source of the large and rapid air content variations observed during glacial stages.</t>
  </si>
  <si>
    <t>ST PETERSBURG ARCTIC &amp; ANTARCTIC RES INST, ST PETERSBURG, RUSSIA</t>
  </si>
  <si>
    <t>Arctic &amp; Antarctic Research Institute</t>
  </si>
  <si>
    <t>CNRS, GLACIOL &amp; GEOPHYS ENVIRONNEMENT LAB, BP 96, F-38042 GRENOBLE, FRANCE.</t>
  </si>
  <si>
    <t>Martinerie, Patricia/N-5731-2017; raynaud, dominique/ABG-4718-2020; Chappellaz, Jérôme A./A-4872-2011; Raynaud, Dominique/H-9626-2016; Lipenkov, Vladimir/Q-8262-2016</t>
  </si>
  <si>
    <t>Martinerie, Patricia/0000-0002-6820-2296; Lipenkov, Vladimir/0000-0003-4221-5440</t>
  </si>
  <si>
    <t>10.1029/93JD03223</t>
  </si>
  <si>
    <t>WOS:A1994NN51700021</t>
  </si>
  <si>
    <t>DUMAN, JG</t>
  </si>
  <si>
    <t>PURIFICATION AND CHARACTERIZATION OF A THERMAL HYSTERESIS PROTEIN FROM A PLANT, THE BITTERSWEET NIGHTSHADE SOLANUM-DULCAMARA</t>
  </si>
  <si>
    <t>BIOCHIMICA ET BIOPHYSICA ACTA-PROTEIN STRUCTURE AND MOLECULAR ENZYMOLOGY</t>
  </si>
  <si>
    <t>THERMAL HYSTERESIS PROTEIN; COLD ADAPTATION; PLANT COLD TOLERANCE; (S-DULCAMARA)</t>
  </si>
  <si>
    <t>BEETLE DENDROIDES-CANADENSIS; ANTIFREEZE PROTEINS; TENEBRIO-MOLITOR; ANTARCTIC FISH; ICE; LARVAE; GLYCOPROTEINS; PEPTIDES; INHIBITION; SPIDERS</t>
  </si>
  <si>
    <t>Thermal hysteresis proteins (THPs), which depress the freezing point of water below the melting point (producing a characteristic thermal hysteresis), are well known for their antifreeze activity in both fish and terrestrial arthropods, but have only recently been identified in plants. This study describes the purification of a THP from winter-collected bittersweet nightshade, Solanum dulcamara, using ion exchange and preparative 'free flow' isoelectric focusing. The THP has a molecular mass of 67 kDa (considerably larger than those of animal THPs), and an unusually high glycine component (23.7 mol%). Treatments of the THP with periodate or berate caused inactivation, suggesting the presence of carbohydrate. More specific treatments directed at galactose (beta-galactosidase or Abrus precatorius lectin) also resulted in inactivation, indicating that galactose is present. A thermal hysteresis activity versus THP concentration curve showed that the specific activity of the S. dulcamara THP is lower than that of any known animal THP. The functional significance of this low activity is discussed.</t>
  </si>
  <si>
    <t>DUMAN, JG (corresponding author), UNIV NOTRE DAME,DEPT BIOL SCI,NOTRE DAME,IN 46556, USA.</t>
  </si>
  <si>
    <t>0167-4838</t>
  </si>
  <si>
    <t>BBA-PROTEIN STRUCT M</t>
  </si>
  <si>
    <t>Biochim. Biophys. Acta-Protein Struct. Molec. Enzym.</t>
  </si>
  <si>
    <t>MAY 18</t>
  </si>
  <si>
    <t>10.1016/0167-4838(94)90081-7</t>
  </si>
  <si>
    <t>NM638</t>
  </si>
  <si>
    <t>WOS:A1994NM63800017</t>
  </si>
  <si>
    <t>SHANKLIN, J</t>
  </si>
  <si>
    <t>OZONE THREAT - REPLY</t>
  </si>
  <si>
    <t>CHEMISTRY &amp; INDUSTRY</t>
  </si>
  <si>
    <t>SHANKLIN, J (corresponding author), BRITISH ANTARCTIC SURVEY,CAMBRIDGE CB3 0ET,ENGLAND.</t>
  </si>
  <si>
    <t>SOC CHEMICAL INDUSTRY</t>
  </si>
  <si>
    <t>14 BELGRAVE SQUARE, LONDON, ENGLAND SW1X 8PS</t>
  </si>
  <si>
    <t>0009-3068</t>
  </si>
  <si>
    <t>CHEM IND-LONDON</t>
  </si>
  <si>
    <t>Chem. Ind.</t>
  </si>
  <si>
    <t>MAY 16</t>
  </si>
  <si>
    <t>Chemistry, Applied</t>
  </si>
  <si>
    <t>NL406</t>
  </si>
  <si>
    <t>WOS:A1994NL40600003</t>
  </si>
  <si>
    <t>DELMAS, RJ; PETIT, JR</t>
  </si>
  <si>
    <t>PRESENT ANTARCTIC AEROSOL COMPOSITION - A MEMORY OF ICE-AGE ATMOSPHERIC DUST</t>
  </si>
  <si>
    <t>TRACE-ELEMENTS; CORE; ORIGIN; CYCLE; IMPURITIES</t>
  </si>
  <si>
    <t>The data obtained from the chemical analysis (Na, Al, and Ca concentrations) of deep Antarctic ice cores has been reexamined. The correlations found between the concentrations of these elements suggest that the Patagonian continental shelf was the dominant aerosol source during the last ice age, the dust being an intimate mixture of marine clay and carbonates. In addition, it is proposed that sea salt deposited on the continental shelf sediments during drop in sea level was emitted and transported jointly with this dust. The present Antarctic aerosol composition is very similar to the one deduced from ice core studies for glacial climatic conditions. It is concluded that present Antarctic aerosol originates mainly from ice age aeolian deposits in South American cold deserts.</t>
  </si>
  <si>
    <t>DELMAS, RJ (corresponding author), CNRS,GLACIOL &amp; GEOPHYS ENVIRONN LAB,BP 96,F-38402 ST MARTIN DHERES,FRANCE.</t>
  </si>
  <si>
    <t>MAY 15</t>
  </si>
  <si>
    <t>10.1029/94GL00706</t>
  </si>
  <si>
    <t>NM103</t>
  </si>
  <si>
    <t>WOS:A1994NM10300009</t>
  </si>
  <si>
    <t>CAI, WJ</t>
  </si>
  <si>
    <t>CIRCULATION DRIVEN BY OBSERVED SURFACE THERMOHALINE FIELDS IN A COARSE RESOLUTION OCEAN GENERAL-CIRCULATION MODEL</t>
  </si>
  <si>
    <t>WORLD OCEAN; WESTERN-AUSTRALIA; LEEUWIN CURRENT; SOUTH-ATLANTIC; NORTH-ATLANTIC; WIND STRESS; WATER; THERMOCLINE; CLIMATE; INTERMEDIATE</t>
  </si>
  <si>
    <t>This paper reports the results from a series of mechanistic studies on the global ocean circulation by assimilating a set of observed surface thermohaline data into a low-resolution Geophysical Fluid Dynamics Laboratory (GFDL) global ocean general circulation model (OGCM). In most of the experiments the surface wind stress is set to zero. The surface thermohaline forcing features a strong relaxation of surface temperature and salinity towards observed values. The ocean circulation resulting from the assimilation of surface thermohaline fields depends heavily upon the various parameterizations of vertical mixing processes. Consistent with previous studies, a greater vertical diffusivity results in a greater meridional overturning stream function and a greater meridional heat transport. The vertical structure of stratification is particularly well reproduced if the vertical diffusivity is set to be buoyancy dependent. Even in the absence of explicit wind forcing, the major circulation features are reproduced. In particular, water mass properties are realistic, and the Antarctic Circumpolar Current (ACC) and the Gulf Stream have significant barotropic components (especially the ACC). The feature of realistic water masses can be attributed to the reproduction of convection-dominated heat and freshwater fluxes in the polar and subpolar regions, where these water masses are formed. In the absence of explicit wind, the barotropic transports are driven by bottom pressure torque, which is associated with variable bottom topography and upslope/downslope bottom flows. Convective processes play an important role in redistributing the water mass, generating the barotropic transport, and maintaining the thermohaline structure. In the absence of convective adjustment, the global circulation is characterized by a thermocline reversal in polar and subpolar regions. Deep convection also leads to larger bottom flows, and hence indirectly play a role in generating the barotropic transports. In the low-resolution model, the barotropic ACC is broad; this seals the Indian Ocean froin the Atlantic Ocean, and prevents both the barotropic and baroclinic interbasin exchange between the Indian and the Atlantic oceans. In this situation, the North Atlantic Deep Water (NADW) outflow is compensated by the cool and fresh South Pacific water from the east of Drake Passage (cool water route). When convection is used as a device to suppress ACC, and to ensure that the NADW is the only deep water source, the NADW formation is seen to cause a large Indonesian throughflow. The teleconnection between the throughflow and the NADW is via the Agulhas leakage water. In the absence of ACC, the NADW outflow is compensated by the warm and salty Indian water through the leakage (warm water route). The results show that the realization of warm water route depends on the structure of the modeled ACC.</t>
  </si>
  <si>
    <t>CAI, WJ (corresponding author), CSIRO, DIV ATMOSPHER RES, ASPENDALE, VIC, AUSTRALIA.</t>
  </si>
  <si>
    <t>Cai, Wenju/C-2864-2012</t>
  </si>
  <si>
    <t>C5</t>
  </si>
  <si>
    <t>10.1029/93JC03565</t>
  </si>
  <si>
    <t>NL930</t>
  </si>
  <si>
    <t>WOS:A1994NL93000030</t>
  </si>
  <si>
    <t>KU, TL; LUO, SD</t>
  </si>
  <si>
    <t>NEW APPRAISAL OF RA-226 AS A LARGE-SCALE OCEANIC MIXING TRACER</t>
  </si>
  <si>
    <t>IONIZATION MASS-SPECTROMETRY; ANTARCTIC OCEAN; EDDY DIFFUSIVITY; PACIFIC-OCEAN; RA-226; BARIUM; WATER; ATLANTIC; SEA; BA</t>
  </si>
  <si>
    <t>Radium 226 and Ba data in the eastern and central Indian Ocean collected during the Geochemical Ocean Sections Study (GEOSECS) expeditions are reviewed and used to delineate the geochemical cycle of both species. The data show that although particulate uptake of Ra-226 and Ba occurs in the surface ocean, their regeneration may largely take place near or below the sediment-water interface. Therefore, over much of the deep ocean save close to the bottom, Ra-226 can be regarded as being chemically conservative. Taking advantage of this geochemical aspect of Ra-226 enables us to compute the vertical (z) and horizontal (meridional, x) eddy diffusivities (K(z) and K(x)) and advective velocities (V(z) and V(x)) and their variability in the eastern and central parts of the Indian Ocean. The absolute magnitudes of these mixing parameters are calibrated against the decay rate of Ra-226. The computation is done by numerically solving the mass continuity equations for three properties: Ra-226, total salt, and mass of seawater. The grid size used in the calculations, in which the advective transport is taken to be along the isopycnal surface, has dimensions of DELTAx almost-equal-to 700 km and DELTAz almost-equal-to 400 m. The model calculation shows that in the eastern and central Indian Ocean along the GEOSECS traverses, values of diapycnal diffusivity (K(z)) of 1-10 cm2 s-1 are found near the surface and the bottom. Minima occur in the thermocline region where K(z) falls to about 10(-2) cm2 s-1. Below, K(z) has values largely in the range 0.1-1 cm2 s-1 and increases downward. The horizontal (isopycnal) diffusivity varies between 10(4) and log cm2 s-1. Mainly in the range 10(6)-10(7) cm2 s-1. Upwelling velocities are mostly in the lower end of the range 1-10 m yr-1, whereas downwelling, unlike upwelling which tends to be localized, occurs with velocities of 0.1-1 m yr-1. The meridional component of subsurface currents is in the range of 0.01-0.1 cm s-1, mostly toward the south, and not restricted to a particular depth interval. The current field deduced in the study area provides a broad picture of the strength and pattern of return flows of the deep water introduced from the south and thought to be principally transported northward via the relatively narrow, intense currents along the western boundaries of the basins. The present study as well as recent developments in the high-precision and high-sensitivity mass spectrometric analysis of Ra-226 suggests that this naturally occurring isotope warrants further exploitation as a rate tracer for large-scale ocean circulation and mixing processes.</t>
  </si>
  <si>
    <t>UNIV SO CALIF, DEPT EARTH SCI, LOS ANGELES, CA 90089 USA.</t>
  </si>
  <si>
    <t>10.1029/94JC00089</t>
  </si>
  <si>
    <t>WOS:A1994NL93000036</t>
  </si>
  <si>
    <t>POLICANSKY, D</t>
  </si>
  <si>
    <t>ANTARCTIC FISH AND FISHERIES. - KOCK,KH</t>
  </si>
  <si>
    <t>SCIENCE</t>
  </si>
  <si>
    <t>POLICANSKY, D (corresponding author), NATL RES COUNCIL,WASHINGTON,DC 20418, USA.</t>
  </si>
  <si>
    <t>AMER ASSOC ADVANCEMENT SCIENCE</t>
  </si>
  <si>
    <t>1200 NEW YORK AVE, NW, WASHINGTON, DC 20005</t>
  </si>
  <si>
    <t>0036-8075</t>
  </si>
  <si>
    <t>Science</t>
  </si>
  <si>
    <t>MAY 13</t>
  </si>
  <si>
    <t>10.1126/science.264.5161.1002</t>
  </si>
  <si>
    <t>NK974</t>
  </si>
  <si>
    <t>WOS:A1994NK97400057</t>
  </si>
  <si>
    <t>HISTORY AND ATLAS OF THE FISHES OF THE ANTARCTIC OCEAN. - MILLER,RG</t>
  </si>
  <si>
    <t>WOS:A1994NK97400058</t>
  </si>
  <si>
    <t>ANTARCTIC FISH BIOLOGY - EVOLUTION IN A UNIQUE ENVIRONMENT. - EASTMAN,JT</t>
  </si>
  <si>
    <t>WOS:A1994NK97400056</t>
  </si>
  <si>
    <t>GUPTA, SM; JAUHARI, P</t>
  </si>
  <si>
    <t>RADIOLARIAN ABUNDANCE AND GEOCHEMISTRY OF THE SURFACE-SEDIMENTS FROM THE CENTRAL INDIAN BASIN - INFERENCES TO ANTARCTIC BOTTOM WATER CURRENT</t>
  </si>
  <si>
    <t>CURRENT SCIENCE</t>
  </si>
  <si>
    <t>ORGANIC-CARBON; OCEAN; PACIFIC; PRODUCTIVITY; CIRCULATION</t>
  </si>
  <si>
    <t>The distribution trend of numbers of radiolarian shells/gram dry sediment, biogenic silica, organic carbon, and the carbon/nitrogen ratios in the surface sediments of the Central Indian Basin is similar. Ratios of two suborders of radiolaria, i.e. the nassellaria (N) and spumellaria (S), show a trend opposite to the above parameters. Low values of organic carbon in the basin indicate that the basin is oxygenated and sedimentary organic carbon is oxidized. The higher N/S values coincide with the entrance of oxygen-rich Antarctic bottom water in the eastern side of the basin. As nassellarians are comparatively less susceptible to dissolution, their ratio with spumellarians indicates differential oxygen content in the sediments. Therefore, it is proposed that N/S ratio in the sediments may be considered as the index for the oxygen content and a proxy for Antarctic bottom water (AAWB) current within the Central Indian Basin.</t>
  </si>
  <si>
    <t>GUPTA, SM (corresponding author), NATL INST OCEANOG,PANAJI 403004,GOA,INDIA.</t>
  </si>
  <si>
    <t>GUPTA, Shyam Murti/C-3359-2009</t>
  </si>
  <si>
    <t>CURRENT SCIENCE ASSN</t>
  </si>
  <si>
    <t>C V RAMAN AVENUE, PO BOX 8005, BANGALORE 560 080, INDIA</t>
  </si>
  <si>
    <t>0011-3891</t>
  </si>
  <si>
    <t>CURR SCI INDIA</t>
  </si>
  <si>
    <t>Curr. Sci.</t>
  </si>
  <si>
    <t>MAY 10</t>
  </si>
  <si>
    <t>NK827</t>
  </si>
  <si>
    <t>WOS:A1994NK82700016</t>
  </si>
  <si>
    <t>VAROTSOS, CA; CRACKNELL, AP</t>
  </si>
  <si>
    <t>REMOTE SOUNDING OF MINOR CONSTITUENTS IN THE STRATOSPHERE AND HETEROGENEOUS REACTIONS OF GASES AT SOLID INTERFACES</t>
  </si>
  <si>
    <t>INTERNATIONAL JOURNAL OF REMOTE SENSING</t>
  </si>
  <si>
    <t>NACL; ICE; CHEMISTRY; CHLORIDE; N2O5</t>
  </si>
  <si>
    <t>Various remote sounding techniques of minor constituents of the stratosphere may be carried out, especially during the Antarctic and Arctic winters, where heterogeneous reactions of gases at solid interfaces play an important role in ozone destruction. After the El Chichon volcanic eruption in 1982 the significant decreases in NO, NO2 and increases in HCl were not consistent with known chemistry unless CINO3 could be converted to HCl on the solid NaCl (observed to be present in the El Chichon aerosols). Recently the eruption of Mount Pinatubo in 1991 has led to a large (factor of ten) increase in stratospheric aerosol. The biggest chemical impact evident in the measurements made during the European Arctic Stratospheric Ozone Experiment (EASOE) was the reduction of NO and NO2. Given that the chemical behaviour of the solid NaCl is most likely associated with its mechanical properties, a recently proposed thermodynamical model is employed to show the important role of the heterogeneous reactions with NaCl in the volcanic aerosols. These reactions might also prove to be critical in the inversion algorithms usually applied to satellite measurements.</t>
  </si>
  <si>
    <t>UNIV DUNDEE,DEPT APPL PHYS &amp; ELECTR &amp; MFG ENGN,DUNDEE DD1 4HN,SCOTLAND</t>
  </si>
  <si>
    <t>University of Dundee</t>
  </si>
  <si>
    <t>VAROTSOS, CA (corresponding author), UNIV ATHENS,DEPT APPL PHYS,33 IPPOKRATOUS ST,GR-10680 ATHENS,GREECE.</t>
  </si>
  <si>
    <t>Varotsos, Costas/H-6257-2013</t>
  </si>
  <si>
    <t>Varotsos, Costas/0000-0001-7215-3610</t>
  </si>
  <si>
    <t>0143-1161</t>
  </si>
  <si>
    <t>INT J REMOTE SENS</t>
  </si>
  <si>
    <t>Int. J. Remote Sens.</t>
  </si>
  <si>
    <t>10.1080/01431169408954182</t>
  </si>
  <si>
    <t>Remote Sensing; Imaging Science &amp; Photographic Technology</t>
  </si>
  <si>
    <t>NQ127</t>
  </si>
  <si>
    <t>WOS:A1994NQ12700012</t>
  </si>
  <si>
    <t>KLEINROCK, MC; BIRD, RT</t>
  </si>
  <si>
    <t>SOUTHEASTERN BOUNDARY OF THE JUAN-FERNANDEZ MICROPLATE - BRAKING MICROPLATE ROTATION AND DEFORMING THE ANTARCTIC PLATE</t>
  </si>
  <si>
    <t>EAST PACIFIC RISE; SIQUEIROS TRANSFORM-FAULT; 95.5-DEGREES W PROPAGATOR; TECTONIC EVOLUTION; SPREADING CENTER; TRIPLE JUNCTION; NAZCA PLATE; ZONE; RIDGE; EARTHQUAKES</t>
  </si>
  <si>
    <t>Data from a 1991 multibeam, sidescan sonar, and geophysical survey of the Juan Fernandez microplate at the Pacific-Nazca-Antarctic triple junction strongly support a model of edge-driven microplate rotation. They reveal the nature of the microplate's southeastern boundary with the Antarctic plate and show that plate boundary interactions are capable of significantly altering plate motions. Microplate rotation slowed progressively from &gt;30-degrees/m.y. to &lt;10-degrees/m.y. between Anomaly 2 time (approximately 1.9 Ma) and the early Brunhes (approximately 0.6 Ma). Magnetics, bathymetry, and morphology suggest that this deceleration resulted from coupling across a rapidly evolving Juan Fernandez-Antarctic (JF-A) plate boundary. Over the past approximately 2 m.y., the JF-A plate boundary has lengthened, changed orientation, and migrated to the southeast, into the Antarctic plate. This process deformed and transferred to the Juan Fernandez plate about 3000 km2 of the Antarctic plate. Kinematic and morphologic observations support interpreting curved lineaments within this deformed zone as originally N-S abyssal hills generated at the Pacific-Antarctic Ridge that were later sheared by dextral slip bookshelf faulting within the migrating sinistral shear zone of the JF-A boundary. Deformation within this system documents that shear zone migration, not rift propagation, is the key process associated with development of curved lineaments and transferred lithosphere. The JF-A plate-boundary shear-zone may have been quite narrow (approximately 10-20 km) despite its migration through the Antarctic plate. Narrow migrating plate boundaries are also observed at other systems, such as the Galapagos 95.5-degrees-W migrating offset which also has a width of approximately 20 km. Such narrow deformation zones may be common along migrating plate boundaries in various tectonic environments. Triple junction systems in this area appear to represent a suite of plates and triple junctions crossing a range of scales. The observations here support models for triple junctions having complex evolutionary histories involving rapid changes in plate boundary configuration and stress field.</t>
  </si>
  <si>
    <t>UNIV RHODE ISL, GRAD SCH OCEANOG, NARRAGANSETT, RI 02882 USA</t>
  </si>
  <si>
    <t>University of Rhode Island</t>
  </si>
  <si>
    <t>KLEINROCK, MC (corresponding author), WOODS HOLE OCEANOG INST, DEPT GEOL &amp; GEOPHYS, WOODS HOLE, MA 02543 USA.</t>
  </si>
  <si>
    <t>B5</t>
  </si>
  <si>
    <t>10.1029/93JB02510</t>
  </si>
  <si>
    <t>NL920</t>
  </si>
  <si>
    <t>WOS:A1994NL92000016</t>
  </si>
  <si>
    <t>SANTOSA, SJ; WADA, S; TANAKA, S</t>
  </si>
  <si>
    <t>DISTRIBUTION AND CYCLE OF ARSENIC COMPOUNDS IN THE OCEAN</t>
  </si>
  <si>
    <t>APPLIED ORGANOMETALLIC CHEMISTRY</t>
  </si>
  <si>
    <t>6th International Symposium on Environmental and Industrial Arsenic</t>
  </si>
  <si>
    <t>NOV 13-14, 1993</t>
  </si>
  <si>
    <t>KAWASAKI, JAPAN</t>
  </si>
  <si>
    <t>ARSENIC, AS(III); AS(V); MONOMETHYLARSONIC ACID (MMAA); DIMETHYLARSINIC ACID (DMAA); MARINE ARSENIC COMPOUNDS; ARSENIC DISTRIBUTION; ARSENIC CYCLE</t>
  </si>
  <si>
    <t>MARINE-ALGAE; NATURAL-WATERS; CHEMICAL FORM; SPECIATION; METHYLATION; REDUCTION; ESTUARY; FOOD</t>
  </si>
  <si>
    <t>In order to understand the distribution and the cycle of arsenic compounds in the marine environment, the horizontal distributions of arsenic(V) [As(V)], arsenic(III) [As(III)], monomethylarsonic acid (MMAA) and dimethylarsinic acid (DMAA) in the Indian Pacific Oceanic surface waters have been investigated. This took place during cruises of the boat Shirase from Tokyo to the Syowa Station (15 November-19 December 1990), of the tanker Japan Violet from Sakai to Fujayrah (28 July-17 August 1991) and of the boat Hakuho-maru from Tokyo to Auckland (19 September-27 October 1992). Vertical distributions of arsenic in the west Pacific Ocean have also been investigated. The concentration of As(V) was found to be relatively higher in the Antarctic than in the other areas. Its concentration varied from 340 ng dm-3 (China Sea) to 1045 ng dm-3 (Antarctic). On the other hand, the concentrations of the biologically produced species, MMAA and DMAA, were extremely low in the Antarctic and southwest Pacific waters. Their concentrations in Antarctic waters were 8 ng dm-3 and 22 ng dm-3 and those in the southwest Pacific were 12 ng dm-3 and 25 ng dm-3. In the other regions the concentration varied from 16 ng dm-3 (China Sea) to 36 ng dm-3 (north Indian Ocean) for MMAA and from 50 ng dm-3(east Indian Ocean) to 172 ng dm-3 (north Indian Ocean) for DMAA. As a result, with the exception of Antarctic and southwest Pacific waters, the percentages of each arsenic species in the surface waters were very similar and varied from 52% (east Indian Ocean) to 63% (northwest Pacific Ocean) for As(V), from 22% (northwest Pacific Ocean) to 27% (east Indian Ocean) for As(III) and from 15% (northwest Pacific Ocean) to 21% (north and east Indian Oceans) for the methylated arsenics (MMAA + DMAA). These percentages in Antarctic waters were 97%, 0.2% and 2.8%, respectively, and those in the southwest Pacific Ocean were 97% for As(V(+As(III) and 3% for MMAA + DMAA. The very low concentrations of the biologically produced species in Antarctic waters and that of methylated arsenic in southwest Pacific waters indicated that the microorganism communities in these oceans was dominated by microorganisms having a low affinity towards arsenic. Furthermore, microorganism activity in the Antarctic was also limited due to the much lower temperature of the seawater there. The vertical profile of inorganic arsenic was 1350 ng dm-3 in surface waters, 1500 ng dm-3 in bottom waters with a maximum value of 1700 ng dm-3 at a depth of about 2000 m in west Pacific waters. This fact suggested the uptake of arsenic by microorganisms in the surface waters and the co-precipitation of arsenic with hydrated heavy-metal oxides in bottom waters. The suggested uptake of inorganic arsenic and subsequent methylation was also supported by the profile of DMAA, with a high concentration of about 26 ng dm-3 in surface water and a significant decrease to a value of 9 ng dm-3 at a depth of 1000 m.</t>
  </si>
  <si>
    <t>KEIO UNIV,FAC SCI &amp; TECHNOL,DEPT APPL CHEM,3-14-11 HIYOSHI,KOUHOKU KU,YOKOHAMA,KANAGAWA 223,JAPAN</t>
  </si>
  <si>
    <t>Keio University</t>
  </si>
  <si>
    <t>Santosa, Sri Juari/GRS-0886-2022</t>
  </si>
  <si>
    <t>0268-2605</t>
  </si>
  <si>
    <t>APPL ORGANOMET CHEM</t>
  </si>
  <si>
    <t>Appl. Organomet. Chem.</t>
  </si>
  <si>
    <t>MAY</t>
  </si>
  <si>
    <t>10.1002/aoc.590080319</t>
  </si>
  <si>
    <t>Chemistry, Applied; Chemistry, Inorganic &amp; Nuclear</t>
  </si>
  <si>
    <t>NV558</t>
  </si>
  <si>
    <t>WOS:A1994NV55800018</t>
  </si>
  <si>
    <t>JOHN, DM; TITTLEY, I; LAWSON, GW; PUGH, PJA</t>
  </si>
  <si>
    <t>DISTRIBUTION OF SEAWEED FLORAS IN THE SOUTHERN-OCEAN</t>
  </si>
  <si>
    <t>BOTANICA MARINA</t>
  </si>
  <si>
    <t>Vth International Seaweed Biogeography Workshop</t>
  </si>
  <si>
    <t>JUL 12-15, 1993</t>
  </si>
  <si>
    <t>UNIV CAPE TOWN, BOTANY DEPT, CAPE TOWN, SOUTH AFRICA</t>
  </si>
  <si>
    <t>UNIV CAPE TOWN, BOTANY DEPT</t>
  </si>
  <si>
    <t>ANTARCTIC CERAMIACEAE RHODOPHYCEAE</t>
  </si>
  <si>
    <t>An earlier phytogeographical analysis of the marine algal floras of the southern oceans using Detrended Correspondence Analysis enabled the recognition of floristic groupings. In the present analysis attention is focused on the floras of islands or coastlines (21 sites) lying within the Antarctic/sub-Antarctic group. The original database has been amended by the addition of new records from Macquarie Island and South Georgia, addition of records from Terra Nova Bay on Antarctica, and account taken of subsequent taxonomic changes. The main axis of variation in the ordination analysis of 480 species indicates a general north-south trend rather than a sharp discontinuity between the floras of the Antarctic and sub-Antarctic regions. Floristic provinces are not apparent, thus islands like South Georgia and Macquarie lie comparatively close in the ordination despite their vast geographical separation. The species-rich floras of Patagonia, Tierra del Fuego and the Falklands appear to form a grouping. The relatively homogeneous distribution of species in the sub-Antarctic region is attributed in part to dispersal by the eastward-moving West Wind Drift.</t>
  </si>
  <si>
    <t>BRITISH ANTARCTIC SURVEY,NAT ENVIRONM RES COUNCIL,CAMBRIDGE CB3 0ET,ENGLAND</t>
  </si>
  <si>
    <t>JOHN, DM (corresponding author), NAT HIST MUSEUM,DEPT BOT,CROMWELL RD,LONDON SW7 5BD,ENGLAND.</t>
  </si>
  <si>
    <t>WALTER DE GRUYTER &amp; CO</t>
  </si>
  <si>
    <t>BERLIN</t>
  </si>
  <si>
    <t>GENTHINER STRASSE 13, D-10785 BERLIN, GERMANY</t>
  </si>
  <si>
    <t>0006-8055</t>
  </si>
  <si>
    <t>BOT MAR</t>
  </si>
  <si>
    <t>Bot. Marina</t>
  </si>
  <si>
    <t>10.1515/botm.1994.37.3.235</t>
  </si>
  <si>
    <t>NQ345</t>
  </si>
  <si>
    <t>WOS:A1994NQ34500007</t>
  </si>
  <si>
    <t>WIENCKE, C; BARTSCH, I; BISCHOFF, B; PETERS, AF; BREEMAN, AM</t>
  </si>
  <si>
    <t>TEMPERATURE REQUIREMENTS AND BIOGEOGRAPHY OF ANTARCTIC, ARCTIC AND AMPHIEQUATORIAL SEAWEEDS</t>
  </si>
  <si>
    <t>NORTH-ATLANTIC OCEAN; BENTHIC MARINE-ALGAE; LIFE-HISTORY; SOUTH-AMERICA; DESMARESTIA PHAEOPHYCEAE; LATITUDINAL RANGE; THERMAL ECOTYPES; BROWN-ALGAE; RED ALGAE; GROWTH</t>
  </si>
  <si>
    <t>The temperature requirements for growth and survival of cold water seaweeds from both Hemispheres are compared and discussed in relation to the climatic history of the various regions and in relation to the origin of amphiequatorial distribution patterns. Endemic Antarctic species are most strongly adapted to low temperatures. In contrast, endemic Arctic macroalgae show higher temperature demands and correspond in their temperature responses to many Antarctic cold-temperate species. Arctic cold-temperate species show similar temperature requirements to cold-temperate species from southernmost South America. The temperature requirements of cold-temperate N. Atlantic species are somewhat higher than those of cold-temperate N. E. Pacific species. These differences are the result of the different times of exposure of these groups to low temperatures. The first steps in the adaptation of macroalgae to low temperatures are an increase in cold tolerance and an increase of growth and reproduction rates at low temperatures. Later, the ability to grow and reproduce at greater-than-or-equal-to 15 to 20-degrees-C and to survive temperatures greater-than-or-equal-to 20-degrees-C is lost. This temperature response type is exemplified in endemic Arctic and Arctic cold-temperate seaweeds exposed to low temperatures since about 3 My. The last steps in the adaptation to low temperatures include the loss of ability to grow and reproduce at greater-than-or-equal-to 5 or 10-degrees-C and a strong reduction in the upper survival temperatures (UST) down to 10-13-degrees-C. This temperature response type is typical for endemic Antarctic species exposed to cold waters for at least 14 My. Amphiequatorial filamentous green and brown algal taxa and microthalli of amphiequatorial brown algae mostly show UST's of 23 to 28.5-degrees-C, significantly higher compared to single Hemisphere taxa from the same regions. These findings strongly favour a migrationist jump across the equator to the other Hemisphere during Pleistocene lowering of the water temperatures in the tropics. Reproduction and growth during the passage across the equator would not have been possible in all species except Ectocarpus siliculosus due to the narrow temperature-reproduction and temperature-growth windows.</t>
  </si>
  <si>
    <t>BIOL ANSTALT HELGOLAND,D-22607 HAMBURG,GERMANY; INST MEERESKUNDE,MEERESBOT ABT,D-24105 KIEL,GERMANY; UNIV GRONINGEN,DEPT MARINE BIOL,9750 AA HAREN,NETHERLANDS</t>
  </si>
  <si>
    <t>Helmholtz Association; Alfred Wegener Institute, Helmholtz Centre for Polar &amp; Marine Research; University of Groningen</t>
  </si>
  <si>
    <t>WIENCKE, C (corresponding author), ALFRED WEGENER INST POLAR &amp; MARINE RES,SEKT BIOL I,COLUMBUSSTR,D-27515 BREMERHAVEN,GERMANY.</t>
  </si>
  <si>
    <t>10.1515/botm.1994.37.3.247</t>
  </si>
  <si>
    <t>WOS:A1994NQ34500009</t>
  </si>
  <si>
    <t>REES, JM; ROTTMAN, JW</t>
  </si>
  <si>
    <t>ANALYSIS OF SOLITARY DISTURBANCES OVER AN ANTARCTIC ICE SHELF</t>
  </si>
  <si>
    <t>BOUNDARY-LAYER METEOROLOGY</t>
  </si>
  <si>
    <t>WAVES; FLUIDS</t>
  </si>
  <si>
    <t>Large amplitude, propagating, solitary disturbances have been observed in the atmospheric boundary layer over a gently sloping Antarctic Ice Shelf The waves are usually trapped within the lowest 40 m and are observed only when the surface layer is strongly stably stratified and prevailing wind speeds are low. It is shown that the waves are trapped due to the combined effects of velocity curvature and stratification. The observed wavelengths can be bounded using simple heuristic arguments based on the Scorer parameter. Properties of the waves are compared with results from the weakly nonlinear numerical model of Rottman and Einaudi (1993).</t>
  </si>
  <si>
    <t>UNIV SPACE RES ASSOC,NASA,GODDARD SPACE FLIGHT CTR,GREENBELT,MD 20771</t>
  </si>
  <si>
    <t>National Aeronautics &amp; Space Administration (NASA); NASA Goddard Space Flight Center; Universities Space Research Association (USRA)</t>
  </si>
  <si>
    <t>REES, JM (corresponding author), UNIV SHEFFIELD,SCH MATH &amp; STAT,APPL MATH SECT,SHEFFIELD S10 2UN,ENGLAND.</t>
  </si>
  <si>
    <t>Rees, Julia/0000-0002-6266-5708</t>
  </si>
  <si>
    <t>0006-8314</t>
  </si>
  <si>
    <t>BOUND-LAY METEOROL</t>
  </si>
  <si>
    <t>Bound.-Layer Meteor.</t>
  </si>
  <si>
    <t>10.1007/BF00708859</t>
  </si>
  <si>
    <t>NX503</t>
  </si>
  <si>
    <t>WOS:A1994NX50300003</t>
  </si>
  <si>
    <t>REASON, CJC; POWER, SB</t>
  </si>
  <si>
    <t>THE INFLUENCE OF THE BERING STRAIT ON THE CIRCULATION IN A COARSE RESOLUTION GLOBAL OCEAN MODEL</t>
  </si>
  <si>
    <t>FRESH-WATER; VARIABILITY; TRANSPORT</t>
  </si>
  <si>
    <t>An ocean general circulation model of global domain, full continental geometry and bottom topography, is used to study the influence of the Bering Strait on the general circulation by comparing equilibrium solutions obtained with and without a landbridge between Siberia and Alaska. The model is integrated with restoring boundary conditions (BC) on temperature and salinity, and later, with mixed BC in which a restoring BC on temperature is maintained but a specified flux condition on salinity is imposed. In both cases, the effect of the Bering Strait is to allow a flow of about 1.25-1.5 Sv from the North Pacific to the Arctic Ocean and, ultimately, back to the North Pacific along the western boundary current regions of the Atlantic and Indian Oceans. When a restoring BC on salinity is used, the overturning associated with North Atlantic Deep Water and Antarctic Intermediate Water formation are increased if the Bering Strait is present in the model geometry. The result of switching to a specified flux BC on salinity is to cause a transition in the THC in which the overturning associated with North Atlantic Deep Water formation increases from about 12 Sv to about 22 Sv. This transition occurs in an essentially smooth fashion with no significant variability and is about 12% smaller in magnitude if the Bering Strait is present in the model geometry. Because the Bering Strait appears to exert some influence on the general circulation and the formation of deep water masses, it is recommended that this Strait be included in the geometry of similar resolution models designed to study the deep ocean and potential changes in climate.</t>
  </si>
  <si>
    <t>BUR METEOROL RES CTR,MELBOURNE,VIC 3001,AUSTRALIA</t>
  </si>
  <si>
    <t>Bureau of Meteorology - Australia</t>
  </si>
  <si>
    <t>REASON, CJC (corresponding author), MURDOCH UNIV,SCH MATH &amp; PHYS SCI,MURDOCH,WA 6150,AUSTRALIA.</t>
  </si>
  <si>
    <t>Power, Scott Brendan/AAF-3370-2019</t>
  </si>
  <si>
    <t>Power, Scott Brendan/0000-0002-9596-4368</t>
  </si>
  <si>
    <t>10.1007/s003820050029</t>
  </si>
  <si>
    <t>NL151</t>
  </si>
  <si>
    <t>WOS:A1994NL15100003</t>
  </si>
  <si>
    <t>RIAUXGOBIN, C</t>
  </si>
  <si>
    <t>A CHECKLIST OF THE COCCONEIS SPECIES (BACILLARIOPHYCEAE) IN ANTARCTIC AND SUB-ANTARCTIC AREAS, WITH SPECIAL FOCUS ON KERGUELEN-ISLANDS</t>
  </si>
  <si>
    <t>CRYPTOGAMIE ALGOLOGIE</t>
  </si>
  <si>
    <t>SOUTHERN POLAR COCCONESIS; KERGUELEN; REVIEW</t>
  </si>
  <si>
    <t>The high diversity and abundance of the genus Cocconeis in subtidal marine sediments in the Kerguelen area, especialy under the Macrocystis canopy, prompted a bibliographic review concerning this genus in Antarctic and Subantarctic areas. The major oceanographic expeditions favoured the discovery and description of numerous new species and varieties, but also a lot of dubious taxa: of the 38 new taxa mentioned, only 23 are recognized as valid by VanLandingham (1968). A few species, or their synonyms, are regularly mentioned by authors and may characterize these Southern polar habitats, the others seem to be rare or geographically restricted. Freshwater species are also listed.</t>
  </si>
  <si>
    <t>RIAUXGOBIN, C (corresponding author), LAB ARAGO,CNRS,URA 117,F-66650 BANYULS SUR MER,FRANCE.</t>
  </si>
  <si>
    <t>ADAC-CRYPTOGAMIE</t>
  </si>
  <si>
    <t>12 RUE DE BUFFON, 75005 PARIS, FRANCE</t>
  </si>
  <si>
    <t>0181-1568</t>
  </si>
  <si>
    <t>CRYPTOGAMIE ALGOL</t>
  </si>
  <si>
    <t>Cryptogam. Algol.</t>
  </si>
  <si>
    <t>NY737</t>
  </si>
  <si>
    <t>WOS:A1994NY73700004</t>
  </si>
  <si>
    <t>GROSE, TJ; BIGG, GR; JOHNSON, JA</t>
  </si>
  <si>
    <t>THE BERNOULLI INVERSE METHOD - THEORY AND PRACTICE</t>
  </si>
  <si>
    <t>GENERAL-CIRCULATION; OCEAN CIRCULATION; HYDROGRAPHIC DATA; THERMOCLINE; VELOCITIES; PATTERNS; TRACERS; MODEL</t>
  </si>
  <si>
    <t>The Bernoulli inverse method is tested with reference to a known ocean circulation, produced from the Fine Resolution Antarctic Ocean Model. It is shown that, while the basic theory of the inverse method is robust, problems with the numerical formulation of the inversion used in past papers urges caution in their interpretation. The basic difficulty is in the selection of ''crossing points'': depths in two different vertical profiles where both density and potential vorticity have the same values. Improved algorithms are presented and implications for past work considered.</t>
  </si>
  <si>
    <t>UNIV E ANGLIA,SCH ENVIRONM SCI,NORWICH NR4 7TJ,NORFOLK,ENGLAND</t>
  </si>
  <si>
    <t>University of East Anglia</t>
  </si>
  <si>
    <t>GROSE, TJ (corresponding author), UNIV E ANGLIA,SCH MATH,NORWICH NR4 7TJ,NORFOLK,ENGLAND.</t>
  </si>
  <si>
    <t>Bigg, Grant/GXW-2219-2022</t>
  </si>
  <si>
    <t>MAY-JUN</t>
  </si>
  <si>
    <t>5-6</t>
  </si>
  <si>
    <t>10.1016/0967-0637(94)90076-0</t>
  </si>
  <si>
    <t>NW695</t>
  </si>
  <si>
    <t>WOS:A1994NW69500002</t>
  </si>
  <si>
    <t>LANGE, CB; TREPPKE, UF; FISCHER, G</t>
  </si>
  <si>
    <t>SEASONAL DIATOM FLUXES IN THE GUINEA BASIN AND THEIR RELATIONSHIPS TO TRADE WINDS, HYDROGRAPHY AND UPWELLING EVENTS</t>
  </si>
  <si>
    <t>EQUATORIAL ATLANTIC-OCEAN; PARTICLE-FLUX; SURFACE SEDIMENTS; SARGASSO SEA; FRESH-WATER; TRANSPORT; PATTERNS; RECORDS; AFRICA; AREAS</t>
  </si>
  <si>
    <t>We report on the seasonal variations in the fluxes of biogenic opal, diatoms and silicoflagellates as well as diatom species recorded in sediment traps at two sites in the eastern equatorial Atlantic (GBN3: 01-degrees-47.5'N, 11-degrees-07.6'W at 853 m depth, and GBZ4: 02-degrees-10.5'S, 09-degrees-54.0'W at 696 m depth), between 1 March 1989 and 16 March 1990. Biogenic opal constituted 3-20% of the total mass flux. Two seasonal maxima, and a lesser third one, were observed north of the equator (March-April, August-September and October-November, respectively), and only one maximum south of the equator (March-May). Mean diatom flux was about three times higher at GBN3 than at GBZ4, while that of silicoflagellate remained about the same at both stations. At all times, diatoms were the dominant contributor to the opal fraction. In total, 202 diatom taxa were recorded at both sites. Few diatoms were abundant; less than seven species or groups of species accounted for 50% of all the diatoms identified, and about 12 for the 75% level. Species of the genera Nitzschia, Pseudonitzschia and Thalassionema nitzschioides var. parva were abundant elements of the diatom flora throughout the year at both sites. The most striking feature at site GBN3 was the almost monotaxonic composition of the July-early September flora in contrast to a more diverse flora during the rest of the year. It was almost exclusively manifested by small, lightly-silicified bicapitate Nitzschia species, representing 68-83% of the total diatoms and flux rates ranging between 2.4 and 12.6 * 10(6) valves m-2 day-1. The flux patterns and species composition can be related to the seasonal cycle of upwelling and position of the ITCZ. In accordance with the northeast trades is the supply of non-marine diatoms and phytoliths in February and March. The presence of an Antarctic-Subantarctic species may provide some indication of dispersal of diatom valves over long distances. Comparison between trap and surface sediment assemblages point to selective dissolution of diatoms at the sediment surface.</t>
  </si>
  <si>
    <t>UNIV BREMEN,FACHBEREICH GEOWISSENSCH,D-28359 BREMEN,GERMANY</t>
  </si>
  <si>
    <t>University of Bremen</t>
  </si>
  <si>
    <t>LANGE, CB (corresponding author), UNIV CALIF SAN DIEGO,SCRIPPS INST OCEANOG,DIV GEOL RES,LA JOLLA,CA 92093, USA.</t>
  </si>
  <si>
    <t>Lange, Carina/AHC-2015-2022</t>
  </si>
  <si>
    <t>Lange, Carina/0000-0002-2916-4207</t>
  </si>
  <si>
    <t>10.1016/0967-0637(94)90080-9</t>
  </si>
  <si>
    <t>WOS:A1994NW69500006</t>
  </si>
  <si>
    <t>GRAEVE, M; HAGEN, W; KATTNER, G</t>
  </si>
  <si>
    <t>HERBIVOROUS OR OMNIVOROUS - ON THE SIGNIFICANCE OF LIPID COMPOSITIONS AS TROPHIC MARKERS IN ANTARCTIC COPEPODS</t>
  </si>
  <si>
    <t>MIDWATER FOOD WEB; MARGINAL ICE-ZONE; CALANOIDES-ACUTUS; CALANUS-PROPINQUUS; WEDDELL SEA; WAX ESTERS; METRIDIA-GERLACHEI; RHINCALANUS-GIGAS; FRAM STRAIT; ZOOPLANKTON</t>
  </si>
  <si>
    <t>Three dominant Antarctic copepods, Calanoides acutus, Rhincalanus gigas and Metridia gerlachei (copepodite stages V and females), were collected during summer (January/February) in the southern Weddell Sea south of 70-degrees-S. Detailed analyses of their lipid and fatty acid/alcohol compositions were carried out. The trophic positions of these copepods were elucidated by means of the lipid compositions (''marker lipids''). High amounts of wax esters were found in C. acutus (92% of total lipids) and in R. gigas (84-86%). The level of wax esters in M. gerlachei was relatively low (27-42%), while the accumulation of triacylglycerols tended to be higher (19-22%). Characteristic lipid components of C. acutus were the long-chain monounsaturated fatty acids and fatty alcohols 20:1 (n-9) and 22:1 (n-11). These components together with elevated amounts of the 18:4 (n-3) and, to a lesser degree, of the 16:1 (n-7) fatty acids, typical of phytoplankton lipids, indicate herbivorous feeding for C. acutus. Other abundant fatty acids were 20:5 (n-3) and 22:6 (n-3). The fatty acid composition of M. gerlachei was characterized by very high amounts of these 22:6 and 20:5 acids. Other important fatty acids were 18:1 (n-9) and 16:0, but only small amounts of 16:1 (n-7) and 18:4 (n-3) occurred. In contrast to C. acutus the fatty alcohols of M. gerlachei consisted almost exclusively of the short-chain components 14:0 and 16:0. M. gerlachei is known as an omnivorous species, which was clearly reflected by its lipid and fatty acid/alcohol pattern. Few data are available on the feeding of R. gigas, but it is usually described as an herbivorous small-particle feeder. R. gigas showed fatty acid/alcohol characteristics typical of either C. acutus or M. gerlachei. Higher amounts of the 16:1 (n-7) and 18:4 (n-3) fatty acids suggest herbivorous feeding, whereas the dominance of short-chain alcohols (14:0 and 16:0) resembled the lipid pattern found in the omnivorous M. gerlachei. Hence, the lipid composition of R. gigas showed an intermediate pattern, which implies a tendency towards an opportunistic feeding mode, positioned somewhere between the other two species.</t>
  </si>
  <si>
    <t>ALFRED WEGENER INST POLAR &amp; MARINE RES,SEKT CHEM,D-27515 BREMERHAVEN,GERMANY; CHRISTIAN ALBRECHTS UNIV KIEL,INST POLAROKOL,D-24148 KIEL 14,GERMANY</t>
  </si>
  <si>
    <t>Helmholtz Association; Alfred Wegener Institute, Helmholtz Centre for Polar &amp; Marine Research; University of Kiel</t>
  </si>
  <si>
    <t>Graeve, Martin/B-5751-2017</t>
  </si>
  <si>
    <t>Graeve, Martin/0000-0002-2294-1915; Hagen, Wilhelm/0000-0002-7462-9931</t>
  </si>
  <si>
    <t>10.1016/0967-0637(94)90083-3</t>
  </si>
  <si>
    <t>WOS:A1994NW69500009</t>
  </si>
  <si>
    <t>ISHIDA, A</t>
  </si>
  <si>
    <t>EFFECTS OF PARTIAL MERIDIONAL BARRIERS ON THE ANTARCTIC CIRCUMPOLAR CURRENT WIND-DRIVEN BAROTROPIC MODEL</t>
  </si>
  <si>
    <t>DYNAMICS OF ATMOSPHERES AND OCEANS</t>
  </si>
  <si>
    <t>BETA-PLANE CHANNEL; DRAKE PASSAGE; WORLD OCEAN; TRANSPORT; FLOW</t>
  </si>
  <si>
    <t>The structure and transport of the Antarctic Circumpolar Current are examined by means of a simple barotropic model. We investigate the effects of two partial meridional barriers, corresponding to the South American peninsula and the island arc to the east. The transport is given by the ratio of the pressure difference produced by wind stress to the resistance resulting from bottom friction. In the limiting case with no friction, the pressure difference is determined by the magnitude of the wind stress at the latitudes of the ends of the two meridional barriers, and the resistance is proportional to the difference between the Coriolis parameters at the same sites. The transport predicted by the model is reasonable as compared with the observed value. This suggests that the mechanism discussed in this paper can be applied to the real ocean. We also find the relationship between the transport and the topographic drag on the meridional barriers. The time change of the transport is determined by the drag on the meridional barriers, the bottom stress, and the rate at which momentum is supplied by wind stress. The transport lags wind stress by several days.</t>
  </si>
  <si>
    <t>KYOTO UNIV, DEPT GEOPHYS, KYOTO 606, JAPAN</t>
  </si>
  <si>
    <t>ISHIDA, A (corresponding author), KANSAI ENVIRONM ENGN CTR CO LTD, DEPT OCEAN CARBON FLUX STUDY, 3-39 NAKAZAKI NISHI, 2-CHOME, KITA KU, OSAKA 530, JAPAN.</t>
  </si>
  <si>
    <t>0377-0265</t>
  </si>
  <si>
    <t>1872-6879</t>
  </si>
  <si>
    <t>DYNAM ATMOS OCEANS</t>
  </si>
  <si>
    <t>Dyn. Atmos. Oceans</t>
  </si>
  <si>
    <t>10.1016/0377-0265(94)90026-4</t>
  </si>
  <si>
    <t>Geochemistry &amp; Geophysics; Meteorology &amp; Atmospheric Sciences; Oceanography</t>
  </si>
  <si>
    <t>NQ171</t>
  </si>
  <si>
    <t>WOS:A1994NQ17100002</t>
  </si>
  <si>
    <t>KLOSER, H; FERREYRA, G; SCHLOSS, I; MERCURI, G; LATURNUS, F; CURTOSI, A</t>
  </si>
  <si>
    <t>HYDROGRAPHY OF POTTER COVE, A SMALL FJORD-LIKE INLET ON KING GEORGE ISLAND (SOUTH SHETLAND)</t>
  </si>
  <si>
    <t>ESTUARINE COASTAL AND SHELF SCIENCE</t>
  </si>
  <si>
    <t>FJORDS; HYDROGRAPHY; SEDIMENTATION; WIND FORCING; MELTWATER; RESUSPENSION; ANTARCTIC</t>
  </si>
  <si>
    <t>MCMURDO-SOUND; ANTARCTICA; DIATOMS; SEDIMENTATION; COMMUNITIES; PATTERNS; BAYS; SEA</t>
  </si>
  <si>
    <t>INST ANTARTICO ARGENTINO,RA-1010 BUENOS AIRES,ARGENTINA; CONSEJO NACL INVEST CIENT &amp; TECN,RA-1013 BUENOS AIRES,ARGENTINA; ALFRED WEGENER INST POLAR &amp; MARINE RES,W-2850 BREMERHAVEN,GERMANY</t>
  </si>
  <si>
    <t>Instituto Antartico Argentino; Consejo Nacional de Investigaciones Cientificas y Tecnicas (CONICET); Helmholtz Association; Alfred Wegener Institute, Helmholtz Centre for Polar &amp; Marine Research</t>
  </si>
  <si>
    <t>KLOSER, H (corresponding author), NETHERLANDS INST ECOL,CTR ESTUARINE &amp; COASTAL ECOL,VIERSTR 28,4401 EA YERSEKE,NETHERLANDS.</t>
  </si>
  <si>
    <t>Schloss, Irene R./U-5411-2018</t>
  </si>
  <si>
    <t>Schloss, Irene R./0000-0002-5917-8925; Ferreyra, Gustavo Adolfo/0000-0003-1953-5067</t>
  </si>
  <si>
    <t>0272-7714</t>
  </si>
  <si>
    <t>ESTUAR COAST SHELF S</t>
  </si>
  <si>
    <t>Estuar. Coast. Shelf Sci.</t>
  </si>
  <si>
    <t>10.1006/ecss.1994.1036</t>
  </si>
  <si>
    <t>NN096</t>
  </si>
  <si>
    <t>WOS:A1994NN09600007</t>
  </si>
  <si>
    <t>BLAGOVESHCHENSKY, DV; BLAGOVESHCHENSKAYA, NF</t>
  </si>
  <si>
    <t>WAVE DISTURBANCES IN THE HIGH-LATITUDE IONOSPHERE DURING A SUBSTORM</t>
  </si>
  <si>
    <t>BLAGOVESHCHENSKY, DV (corresponding author), ARCTIC &amp; ANTARCTIC RES INST,ST PETERSBURG,RUSSIA.</t>
  </si>
  <si>
    <t>NY077</t>
  </si>
  <si>
    <t>WOS:A1994NY07700013</t>
  </si>
  <si>
    <t>WOLFF, EW; SUTTIE, ED</t>
  </si>
  <si>
    <t>ANTARCTIC SNOW RECORD OF SOUTHERN-HEMISPHERE LEAD POLLUTION</t>
  </si>
  <si>
    <t>HEAVY-METALS; ANTHROPOGENIC LEAD; ICE</t>
  </si>
  <si>
    <t>Lead concentrations from an Antarctic snow pit show the pattern of Pb reaching the Antarctic atmosphere over the last 70 years. Between 1920 and 1950, the Pb concentration shows significant variations around a mean of about 2.5 ng kg-1. Between 1950 and 1980, there is a clear increase to 6 ng kg-1, with an apparent reduction after that. A few high concentrations in the late 1970s are probably due to local contamination from aircraft using leaded gasoline (petrol). Excluding these anomalously high values, the chronological pattern in lead concentrations can be reconciled with estimates of emissions from vehicles and metal production processes in the southern hemisphere.</t>
  </si>
  <si>
    <t>WOLFF, EW (corresponding author), NERC,BRITISH ANTARCTIC SURVEY,MADINGLEY RD,CAMBRIDGE CB3 0ET,ENGLAND.</t>
  </si>
  <si>
    <t>MAY 1</t>
  </si>
  <si>
    <t>10.1029/94GL00656</t>
  </si>
  <si>
    <t>NK051</t>
  </si>
  <si>
    <t>WOS:A1994NK05100010</t>
  </si>
  <si>
    <t>ORECCHIA, P; MATTIUCCI, S; DAMELIO, S; PAGGI, L; PLOTZ, J; CIANCHI, R; NASCETTI, G; ARDUINO, P; BULLINI, L</t>
  </si>
  <si>
    <t>2 NEW MEMBERS IN THE CONTRACAECUM-OSCULATUM COMPLEX (NEMATODA, ASCARIDOIDEA) FROM THE ANTARCTIC</t>
  </si>
  <si>
    <t>INTERNATIONAL JOURNAL FOR PARASITOLOGY</t>
  </si>
  <si>
    <t>ASCARIDOID NEMATODES; CONTRACAECUM-OSCULATUM COMPLEX; ANTARCTIC OCEAN; ATLANTIC ARCTIC-BOREAL REGION; MULTILOCUS ELECTROPHORESIS; GENETIC VARIATION; GENETIC DISTANCE; GENE FLOW; REPRODUCTIVE ISOLATION; SIBLING SPECIES; GENETIC RELATIONSHIPS; ALLOZYMIC DIAGNOSTIC KEYS</t>
  </si>
  <si>
    <t>LIFE-CYCLES; ASCARIDIDA; ATLANTIC; ANISAKIDAE; RADIATUM</t>
  </si>
  <si>
    <t>The genetic structure of adults and larvae of Contracaecum osculatum (sensu lato) from the Antarctic is analyzed on the basis of 24 enzyme loci. Significant deviations of genotype frequencies from the Hardy-Weinberg equilibrium were found, even in samples recovered from the same host. These data indicate that two distinct, reproductively isolated species coexist in C. osculatum (sensu lato) samples from the Antarctic. They were provisionally designated C. osculatum D and E, as they do not correspond to any of the three species previously detected in this complex from the Atlantic Arctic-Boreal region (C. osculatum A, B and C). An allozyme diagnostic key for the identification of the five members of the C. osculatum complex, at the larval and adult stage and in both sexes, is given. Species D and E were found to be genetically quite variable: average P99 = 84.3, A = 3.3 and H(e) = 0.23. Both showed high values of intraspecific gene flow: Nm = 4.6 and 6.1 respectively; similar values were found for the Arctic-Boreal C. osculatum A, B and C. The most related members of the complex are the Antarctic species E and the Arctic-Boreal species A (D(Nei) = 0.21), while the most differentiated ones are the Arctic-Boreal species B and C (D(Nei) = 0.76). The evolutionary divergence of C. osculatum C started more than 3 million years ago, in a Pliocene refugium (Baltic Sea). As to the other C. osculatum species, their evolutionary divergence took place during Pleistocene, when this complex achieved a bipolar distribution. This process involved two distinct colonizations of the marine Antarctic region by ancestors of the northern hemisphere, about 1.5 and 1 million years ago, giving origin to C. osculatum D and E respectively.</t>
  </si>
  <si>
    <t>UNIV ROMA LA SAPIENZA,DEPT GENET &amp; MOLEC BIOL,VIA GM LANCISI 29,I-00185 ROME,ITALY; UNIV ROMA LA SAPIENZA,INST PARASITOL,I-00185 ROME,ITALY; UNIV ROMA TOR VERGATA,INST PUBL HLTH &amp; CELLULAR BIOL,I-00173 ROME,ITALY; ALFRED WEGENER INST POLAR &amp; MARINE RES,W-2850 BREMERHAVEN,GERMANY</t>
  </si>
  <si>
    <t>Sapienza University Rome; Sapienza University Rome; University of Rome Tor Vergata; Helmholtz Association; Alfred Wegener Institute, Helmholtz Centre for Polar &amp; Marine Research</t>
  </si>
  <si>
    <t>Arduino, Paola/AAA-5298-2020; Mattiucci, Simonetta/K-5285-2018; Nascetti, Giuseppe/AAA-6396-2020</t>
  </si>
  <si>
    <t>Arduino, Paola/0000-0001-9096-4070; Nascetti, Giuseppe/0000-0002-1159-8103; D'Amelio, Stefano/0000-0002-1871-9553</t>
  </si>
  <si>
    <t>0020-7519</t>
  </si>
  <si>
    <t>INT J PARASITOL</t>
  </si>
  <si>
    <t>Int. J. Parasit.</t>
  </si>
  <si>
    <t>10.1016/0020-7519(94)90084-1</t>
  </si>
  <si>
    <t>NR449</t>
  </si>
  <si>
    <t>WOS:A1994NR44900008</t>
  </si>
  <si>
    <t>KING, JC</t>
  </si>
  <si>
    <t>RECENT CLIMATE VARIABILITY IN THE VICINITY OF THE ANTARCTIC PENINSULA</t>
  </si>
  <si>
    <t>INTERNATIONAL JOURNAL OF CLIMATOLOGY</t>
  </si>
  <si>
    <t>ANTARCTIC PENINSULA; CLIMATE VARIATIONS; TEMPERATURE TRENDS; SEA ICE</t>
  </si>
  <si>
    <t>SURFACE AIR-TEMPERATURE; SEA ICE; CARBON-DIOXIDE; RECORD</t>
  </si>
  <si>
    <t>Surface air temperature records from stations on the west coast of the Antarctic Peninsula show a higher degree of interannual variability and stronger long-term warming trends than recorded elsewhere in Antarctica. Possible mechanisms for driving these fluctuations are investigated. The extreme climatic sensitivity of this region may be linked to a stronger coupling between temperatures and regional sea-ice extent than is seen elsewhere in Antarctica. Significant interannual persistence of air temperature anomalies suggests a link with ocean temperatures or circulation.</t>
  </si>
  <si>
    <t>KING, JC (corresponding author), NERC,BRITISH ANTARCTIC SURVEY,CAMBRIDGE CB3 0ET,ENGLAND.</t>
  </si>
  <si>
    <t>0899-8418</t>
  </si>
  <si>
    <t>INT J CLIMATOL</t>
  </si>
  <si>
    <t>Int. J. Climatol.</t>
  </si>
  <si>
    <t>10.1002/joc.3370140402</t>
  </si>
  <si>
    <t>NT442</t>
  </si>
  <si>
    <t>WOS:A1994NT44200001</t>
  </si>
  <si>
    <t>BARTENEVA, OD; SAPUNOV, GG; TIMEREV, AA</t>
  </si>
  <si>
    <t>SPECTRAL TRANSMITTANCE OF UPPER-LAYER CLOUDS ACCORDING TO THE GROUND MEASUREMENTS IN VARIOUS CLIMATIC ZONES</t>
  </si>
  <si>
    <t>Transmission coefficients of upper layer clouds in spectrum range 0.40 - 3.65 mum obtained from measurements in different regions of Earth surface are given. For all forms of cirrus clouds spectral attenuation of solar radiation is as a rule close to neutral. The correlative linkages between integral and spectral transmittance of upper layer clouds are determined.</t>
  </si>
  <si>
    <t>BARTENEVA, OD (corresponding author), RUSSIAN ARCTIC &amp; ANTARCTIC RES INST,ST PETERSBURG,RUSSIA.</t>
  </si>
  <si>
    <t>NY087</t>
  </si>
  <si>
    <t>WOS:A1994NY08700016</t>
  </si>
  <si>
    <t>PIGGOTT, WR</t>
  </si>
  <si>
    <t>SOME REMINISCENCES OF WORK WITH APPLETON,EDWARD</t>
  </si>
  <si>
    <t>An amplified transcript of an informal speech is presented. This recounts some of the author's experiences of work with, and for, Sir Edward Appleton. The period covered begins shortly after the discovery of the F-layer at King's College, where the author was a research student and laboratory assistant under Appleton. It continues to the end of World War II, during which he was Appleton's Scientific Private Secretary.</t>
  </si>
  <si>
    <t>NERC,BRITISH ANTARCTIC SURVEY,DIV ATMOSPHER SCI,CAMBRIDGE CB3 0ET,ENGLAND</t>
  </si>
  <si>
    <t>10.1016/0021-9169(94)90129-5</t>
  </si>
  <si>
    <t>NB435</t>
  </si>
  <si>
    <t>WOS:A1994NB43500005</t>
  </si>
  <si>
    <t>AXELSSON, M; DAVISON, B; FORSTER, M; NILSSON, S</t>
  </si>
  <si>
    <t>BLOOD-PRESSURE CONTROL IN THE ANTARCTIC FISH PAGOTHENIA-BORCHGREVINKI</t>
  </si>
  <si>
    <t>PAGOTHENIA BORCHGREVINKI; BLOOD PRESSURE; EXERCISE; VASCULAR CONTROL; CATECHOLAMINES; ANGIOTENSIN</t>
  </si>
  <si>
    <t>COD GADUS-MORHUA; TROUT SALMO-GAIRDNERI; ATLANTIC COD; ANGIOTENSIN-II; RAINBOW-TROUT; NERVOUS CONTROL; EXERCISE; GILLS; INNERVATION; TELEOST</t>
  </si>
  <si>
    <t>The mechanisms of cardiovascular control in the Antarctic fish Pagothenia borchgrevinki were investigated during rest and swimming exercise using pharmacological tools to reveal the nature of the control systems involved. Simultaneous and continuous recordings of ventral and dorsal aortic blood pressure, heart rate and ventral aortic blood flow (cardiac output) were made using standard cannulation procedures and a single-crystal Doppler flowmeter. Exercise produced a clear and consistent decrease in dorsal aortic blood pressure caused by a decrease in systemic vascular resistance. At the same time, ventral aortic blood pressure increased owing to the combined effects of a markedly increased cardiac output (by about 80 %) and branchial vasoconstriction. Judged from the effects of the alpha-adrenoceptor antagonist prazosin, control of the branchial vasculature involves an alpha-adrenoceptor-mediated vasoconstriction, in addition to more traditional cholinergic vasoconstrictor and beta-adrenoceptor-mediated dilatory mechanisms. The range of heart rates is large, from 3-4 beats min(-1) in individual fish during hypertensive bradycardia to about 28 beats min(-1) after atropine treatment. Both chronotropic and inotropic effects are responsible for a marked increase in cardiac output during exercise. The increase in blood pressure caused by adrenaline injection was due largely to an increase in cardiac output, while direct effects on the systemic vasculature were small and transient. The increase in cardiac output, in turn, was due solely to an adrenergic stimulation of stroke volume. A barostatic bradycardia, often seen in other vertebrates in response to adrenaline injection, was absent and it is possible that a decrease in heart rate was offset by direct adrenergic stimulation of the heart. Angiotensin II (Ang II) produced consistent hypertension by systemic vasoconstriction. In contrast to the effects of adrenaline injection, the hypertension caused by Ang II was accompanied by a marked bradycardia. This could be abolished by atropine, suggesting a cholinergic vagal reflex of the type found in other vertebrates.</t>
  </si>
  <si>
    <t>UNIV CANTERBURY,DEPT ZOOL,CHRISTCHURCH 1,NEW ZEALAND</t>
  </si>
  <si>
    <t>University of Canterbury</t>
  </si>
  <si>
    <t>Axelsson, Michael/D-1412-2009</t>
  </si>
  <si>
    <t>NM608</t>
  </si>
  <si>
    <t>WOS:A1994NM60800017</t>
  </si>
  <si>
    <t>MAAMAATUAIAHUTAPU, K; GARCON, VC; PROVOST, C; BOULAHDID, M; BIANCHI, AA</t>
  </si>
  <si>
    <t>SPRING AND WINTER WATER MASS COMPOSITION IN THE BRAZIL-MALVINAS CONFLUENCE</t>
  </si>
  <si>
    <t>SOUTH-ATLANTIC; CURRENTS; CIRCULATION; THERMOCLINE; TRANSPORTS; OCEAN</t>
  </si>
  <si>
    <t>Hydrographic data of the Confluence 1 cruise collected during austral spring (November 1988) have been analyzed to estimate relative mixing proportions of the various water masses of the Brazil-Malvinas Confluence region using a multiparameter analysis. Seven source water types (SWT) are identified in this region, and all are retained for the analysis: Thermocline Water (TW), Subantarctic Surface Water (SASW), Antarctic Intermediate Water (AAIW), Upper Circumpolar Deep Water (UCDW), North Atlantic Deep Water (NADW), Lower Circumpolar Deep Water (LCDW) and Weddell Sea Deep Water (WSDW). Tracers selected are temperature, salinity, dissolved oxygen and nutrients. Mixing proportions are quantified and plotted along five zonal sections at 35.4, 36.5, 37.9, 41 and 41.6S. The solution obtained during the springtime cruise is consistent with the wintertime (September 1989) data set (Maamaatuaiahutapu et al., 1992): both show the large local recirculation of AAIW and the separation of NADW from the coast south of the thermocline front. However, noticeable changes in water mass mixing proportions can be detected between the winter of 1989 and the preceding spring. The seasonal change for the upper layers of TW and SASW is related to temporal and spatial fluctuations of the thermocline front. The marked differences in SWT proportions between the two seasons occur at the same location for TW, SASW and AAIW; suggesting that the upper waters have a large impact on the AAIW movement. The deep waters undergo great spatial changes between the two cruises. The variation of the deep convergence position (revealed by the variation of spatial occupancy of the CDW and NADW) seems influenced by the movement of the thermocline front.</t>
  </si>
  <si>
    <t>UNIV PARIS 06,CNRS,OCEANOGR DYNAM &amp; CLIMATOL LAB,F-75005 PARIS,FRANCE; INST SCI MER &amp; AMENAGEMENT LITTORAL,ALGIERS,ALGERIA; SERV HIDROGRAFIA NAVAL,DEPT OCEANOG,BUENOS AIRES,ARGENTINA</t>
  </si>
  <si>
    <t>Sorbonne Universite; Centre National de la Recherche Scientifique (CNRS); Ecole Nationale Superieure des Sciences de la Mer et Amenagement du Littoral (ENSSMAL)</t>
  </si>
  <si>
    <t>MAAMAATUAIAHUTAPU, K (corresponding author), CNRS,RECH GEODESIE SPATIALE GRP,UNITE MIXTE RECH 39,F-31055 TOULOUSE,FRANCE.</t>
  </si>
  <si>
    <t>Provost, Christine/0000-0003-4693-3685; Maamaatuaiahutapu, Keitapu/0000-0003-4071-0472</t>
  </si>
  <si>
    <t>10.1357/0022240943077064</t>
  </si>
  <si>
    <t>NP743</t>
  </si>
  <si>
    <t>WOS:A1994NP74300002</t>
  </si>
  <si>
    <t>CLARKE, A; PROTHEROTHOMAS, E; WHITEHOUSE, MJ</t>
  </si>
  <si>
    <t>NITROGEN-EXCRETION IN THE ANTARCTIC LIMPET NACELLA-CONCINNA (STREBEL, 1908)</t>
  </si>
  <si>
    <t>JOURNAL OF MOLLUSCAN STUDIES</t>
  </si>
  <si>
    <t>SEAWATER; AMMONIA; ISLAND; UREA</t>
  </si>
  <si>
    <t>Excretion of ammonia, urea and primary amines (assayed as fluorescamine-positive substances, FPS) was measured in the Antarctic limpet Nacella concinna. The mean contributions to overall excretion rate were 89% ammonia, 8% urea and 3% FPS, although in some individuals urea formed almost 40% total excreted nitrogen and in others primary amines formed over 30%. Ammonia and urea excretion rates were not correlated, suggesting the ureagenesis has a specific physiological role and is not simply an alternative end-point to ammonia. In starved limpets urea excretion at first increased by at least x2, and then declined to low levels after 44 days. Ammonia excretion also increased, but only after 20 days, and then stayed high until at least day 44. These different patterns confirm the independent roles of ammonia and urea production in Nacella.</t>
  </si>
  <si>
    <t>CLARKE, A (corresponding author), BRITISH ANTARCTIC SURVEY,HIGH CROSS,CAMBRIDGE CB3 0ET,ENGLAND.</t>
  </si>
  <si>
    <t>0260-1230</t>
  </si>
  <si>
    <t>J MOLLUS STUD</t>
  </si>
  <si>
    <t>J. Molluscan Stud.</t>
  </si>
  <si>
    <t>10.1093/mollus/60.2.141</t>
  </si>
  <si>
    <t>NN780</t>
  </si>
  <si>
    <t>WOS:A1994NN78000005</t>
  </si>
  <si>
    <t>COLEMAN, CO</t>
  </si>
  <si>
    <t>A NEW EPIMERIA SPECIES (CRUSTACEA, AMPHIPODA, EPIMERIIDAE) AND REDESCRIPTIONS OF 3 OTHER SPECIES IN THE GENUS FROM THE ANTARCTIC OCEAN</t>
  </si>
  <si>
    <t>AMPHIPODA; CRUSTACEA; EPIMERIIDAE; TAXONOMY; ANTARCTICA; EPIMERIA-ANNABELLAE N-SP</t>
  </si>
  <si>
    <t>The new species Epimeria annabellae (Crustacea: Amphipoda: Epimeriidae) from the Antarctic Ocean is described. Additionally, redescriptions of the closely related E. monodon, E. robusta and E. puncticulata are given.</t>
  </si>
  <si>
    <t>COLEMAN, CO (corresponding author), UNI BIELEFELD,FAK BIOL,POSTFACH 100131,D-33501 BIELEFELD,GERMANY.</t>
  </si>
  <si>
    <t>10.1080/00222939400770251</t>
  </si>
  <si>
    <t>NQ493</t>
  </si>
  <si>
    <t>WOS:A1994NQ49300003</t>
  </si>
  <si>
    <t>ROSSO, A</t>
  </si>
  <si>
    <t>BRYOZOA OF THE 1ST ITALIAN ANTARCTIC OCEANOGRAPHIC EXPEDITION (TERRA-NOVA BAY, ROSS SEA) .1. FLUSTRIDAE SMITT, 1867</t>
  </si>
  <si>
    <t>BRYOZOA; FLUSTRIDAE; ANTARCTICA</t>
  </si>
  <si>
    <t>An account is given of the species belonging to the bryozoan family Flustridae Smitt, 1867, collected during the First Italian Antarctic Oceanographic Expedition. A total of seven species pertaining to five genera have been determined: Carbasea curva (Kluge), Flustra angusta Kluge, Flustra tenuis Kluge, Austroflustra vulgaris (Kluge), Klugeflustra drygalskii (Kluge), Klugeflustra vanhoffeni (Kluge) and Nematoflustra flagellata (Waters).</t>
  </si>
  <si>
    <t>ROSSO, A (corresponding author), IST POLICATTEDRA OCEANOL &amp; PALEOECOL,I-95129 CATANIA,ITALY.</t>
  </si>
  <si>
    <t>Rosso, Antonietta/E-5660-2017</t>
  </si>
  <si>
    <t>Rosso, Antonietta/0000-0001-5565-9513</t>
  </si>
  <si>
    <t>10.1080/00222939400770321</t>
  </si>
  <si>
    <t>WOS:A1994NQ49300010</t>
  </si>
  <si>
    <t>BARR, R; ARMSTRONG, TR; ARRELL, S</t>
  </si>
  <si>
    <t>THE USE OF A GPS-EQUIPPED AIRCRAFT AS A MOBILE PLATFORM TO STUDY THE PROPAGATION OF OMEGA-NAVIGATION SIGNALS</t>
  </si>
  <si>
    <t>JOURNAL OF NAVIGATION</t>
  </si>
  <si>
    <t>HYPERBOLIC SYSTEMS; VLF PROPAGATION</t>
  </si>
  <si>
    <t>The almost complete constellation Of GPS satellites now provides excellent positional information for aircraft, with typical worst-case errors of the order of 100 metres. The low frequency waves used for Omega navigation have wavelengths of the order of 30 kilometres and thus, even in an aircraft moving at varying speeds up to around 500 km per hour, it is now a simple matter to measure VLF phase with a significance at the 1 degree level. This paper describes the use Of GPS to provide accurate positional information to VLF receivers located on aircraft of the Royal New Zealand Airforce (RNZAF) en-route to Antarctica. The marked phase irregularities on signals from La Reunion and Argentina, observed north of the icecap in earlier studies using aircraft fitted with inertial navigation systems, have been confirmed and described with much greater precision. Smaller phase anomalies have also been observed on signals from Omega Australia and Omega Hawaii, whilst flying directly over the Antarctic icecap. The latter signal was previously regarded as unperturbed and used in earlier studies as a phase reference. Small-scale periodic variations of phase and amplitude have also been recorded on signals propagating from Omega Australia. These variations are considered to be caused by the reflection of the VLF waves at discontinuities in the height (e.g. mountains) or the lower boundary conductivity of the Earth-ionosphere waveguide. Reflections of smaller amplitude have also been observed flying over the open ocean before reaching Antarctica.</t>
  </si>
  <si>
    <t>BARR, R (corresponding author), NATL INST WATER &amp; ATMOSPHERE,LOWER HUTT,NEW ZEALAND.</t>
  </si>
  <si>
    <t>0373-4633</t>
  </si>
  <si>
    <t>J NAVIGATION</t>
  </si>
  <si>
    <t>J. Navig.</t>
  </si>
  <si>
    <t>10.1017/S0373463300012145</t>
  </si>
  <si>
    <t>Engineering, Marine; Oceanography</t>
  </si>
  <si>
    <t>Engineering; Oceanography</t>
  </si>
  <si>
    <t>NR145</t>
  </si>
  <si>
    <t>WOS:A1994NR14500014</t>
  </si>
  <si>
    <t>ONKEN, R</t>
  </si>
  <si>
    <t>THE ASYMMETRY OF WESTERN BOUNDARY CURRENTS IN THE UPPER ATLANTIC-OCEAN</t>
  </si>
  <si>
    <t>GENERAL-CIRCULATION MODEL; WORLD OCEAN; BRAZIL CURRENT; TRANSPORT; NORTH; CONFLUENCE; BAHAMAS; SOUTH; VARIABILITY; WATER</t>
  </si>
  <si>
    <t>Observations of upper-ocean western boundary current (WBC) transports reveal asymmetries between the Northern and the Southern Hemispheres of the Atlantic Ocean. To find out what mechanism might cause these asymmetries the linearized steady-state vorticity equation is applied to the interior of a layer of constant thickness representing the upper Atlantic Ocean. WBC transports are then required to balance the interior volume flux deficit. The ocean is forced by climatological wind stress at the surface; thermohaline forcing is introduced by vertical motion at the lower boundary. A series of model runs using selected combinations of different basin geometries, wind stress fields, and thermohaline forcing patterns yields the following results: asymmetries of WBC transports cannot be explained by the topography shape of coastlines. The wind stress causes 12 Sv (Sv = 1 X 10(6) m3 s-1) cross-equatorial transport to the north but it cannot account for the other WBC asymmetries. These can be explained by superimposing a thermohaline flow component to the wind-driven circulation. The best agreement with observations could be obtained from a model run driven by a sinking rate of 20 Sv in the northern North Atlantic and 4 Sv in the Weddell Sea compensated by 15 Sv return flow from other oceans via the Agulhas Current or Drake Passage and uniform upwelling of 9 Sv in the Atlantic. In tropical and subtropical latitudes this run reproduces all observed asymmetries, but in subpolar latitudes the model fails. Further conclusions can be drawn from the model results. (i) Up to 20 Sv northward transport of Antarctic Intermediate Water is needed at about 10-degrees-S to explain the difference of modeled transports and observations. For the same reasons an Antilles Current of up to 16 Sv is required. (ii) The major part of the northward heat transport in the North Atlantic has to occur via the tropical countercurrents and the North Equatorial Current. Only less than 7 Sv take the shortest way to the Caribbean via the Guyana Current. (iii) Fifty-six percent of the Florida Straits transport is wind driven.</t>
  </si>
  <si>
    <t>ONKEN, R (corresponding author), CHRISTIAN ALBRECHTS UNIV KIEL, INST MEERESKUNDE, DUSTERNBROOKER WEG 20, D-24105 KIEL 1, GERMANY.</t>
  </si>
  <si>
    <t>10.1175/1520-0485(1994)024&lt;0928:TAOWBC&gt;2.0.CO;2</t>
  </si>
  <si>
    <t>NL324</t>
  </si>
  <si>
    <t>WOS:A1994NL32400005</t>
  </si>
  <si>
    <t>WANG, LP; HUANG, RX</t>
  </si>
  <si>
    <t>A SIMPLE-MODEL OF ABYSSAL CIRCULATION IN A CIRCUMPOLAR OCEAN</t>
  </si>
  <si>
    <t>TOPOGRAPHY; BUOYANCY; DRIVEN; WATER</t>
  </si>
  <si>
    <t>A simple barotropic model of abyssal circulation in a circumpolar ocean basin is constructed. In the presence of a sufficiently high ridge, the classical Stommel and Arons theory applies here with very substantial modifications. In the case with a point source at one side of the channel and a point sink at the other side of the channel, there is a through-channel recirculation in addition to the flow from the source to the sink. The volume flux of this recirculation is critically determined by the supercriticality of the ridge height. In the case with a uniform sink and point sources and sinks, the circulation is essentially in the Stommel and Arons sense with one major novelty; that is, a through-channel recirculating flow is generated. Both its strength and direction depend critically upon the model parameters. This suggests that the Antarctic Bottom Water formation could drive a substantial amount of westward flow that counterbalances the wind-driven eastward flow. Last, a schematic picture of the abyssal circulation in an idealized Southern Ocean is obtained. The most significant feature is the narrow current along the northern boundary of the circumpolar basin, which feeds the deep western boundary currents of the Indian Ocean and Pacific Ocean and connects all the oceanic basins in the Southern Ocean.</t>
  </si>
  <si>
    <t>10.1175/1520-0485(1994)024&lt;1040:ASMOAC&gt;2.0.CO;2</t>
  </si>
  <si>
    <t>WOS:A1994NL32400012</t>
  </si>
  <si>
    <t>MACAULAY, MC</t>
  </si>
  <si>
    <t>GENERALIZED TARGET STRENGTH MODEL FOR EUPHAUSIIDS, WITH APPLICATIONS TO OTHER ZOOPLANKTON</t>
  </si>
  <si>
    <t>JOURNAL OF THE ACOUSTICAL SOCIETY OF AMERICA</t>
  </si>
  <si>
    <t>ANTARCTIC KRILL; SOUND SCATTERING; SUPERBA; BACKSCATTERING; BEHAVIOR; DISTRIBUTIONS; POPULATIONS; ABUNDANCE; CRUSTACEA; DENSITY</t>
  </si>
  <si>
    <t>A hybrid model has been developed that generates predictions of euphausiid target strengths similar to those observed by direct measurement. The controlling variables of the model account for the size, shape, orientation, and stochastic nature of orientation. Sound speed and density contrast values used are within the range of those directly observed. This suggests that it is possible to produce a generalized target strength prediction for euphausiids like those available for fish. Euphausiids appear to be better generalized as a bent cylindrical or bent spheroid targets rather than spherical targets, at least for frequencies greater than 100 kHz. Although the model is based on a single, limited data set, its predictions compare well with the results, of a number of recently published measurements and models of target strength. The model also resolves some puzzling contradictions of target strength frequency dependency previously observed, but unexplained. A number of items were determined to be needed to complete or further refine such hybrid models: Target strength measurements for more sizes, species, and frequencies (especially below 50 kHz and above 420 kHz) are most prominent among these.</t>
  </si>
  <si>
    <t>MACAULAY, MC (corresponding author), UNIV WASHINGTON,COLL OCEAN &amp; FISHERY SCI,APPL PHYS LAB,HN-10,SEATTLE,WA 98195, USA.</t>
  </si>
  <si>
    <t>AMER INST PHYSICS</t>
  </si>
  <si>
    <t>WOODBURY</t>
  </si>
  <si>
    <t>CIRCULATION FULFILLMENT DIV, 500 SUNNYSIDE BLVD, WOODBURY, NY 11797-2999</t>
  </si>
  <si>
    <t>0001-4966</t>
  </si>
  <si>
    <t>J ACOUST SOC AM</t>
  </si>
  <si>
    <t>J. Acoust. Soc. Am.</t>
  </si>
  <si>
    <t>10.1121/1.409855</t>
  </si>
  <si>
    <t>Acoustics; Audiology &amp; Speech-Language Pathology</t>
  </si>
  <si>
    <t>NK799</t>
  </si>
  <si>
    <t>WOS:A1994NK79900018</t>
  </si>
  <si>
    <t>DOUBLEDAY, PA; TRANTER, TH</t>
  </si>
  <si>
    <t>DEFORMATION MECHANISM PATHS FOR OCEANIC ROCKS DURING SUBDUCTION AND ACCRETION - THE MESOZOIC FORE-ARC OF ALEXANDER-ISLAND, ANTARCTICA</t>
  </si>
  <si>
    <t>JOURNAL OF THE GEOLOGICAL SOCIETY</t>
  </si>
  <si>
    <t>DRILLING PROJECT HOLE-504B; COSTA-RICA RIFT; SEAMOUNT SUBDUCTION; SHIMANTO BELT; JAPAN TRENCH; GRAHAM LAND; PENINSULA; RIDGE; CALIFORNIA; EVOLUTION</t>
  </si>
  <si>
    <t>The LeMay Group of Alexander Island, Antarctica, is a Mesozoic accretionary prism that contains slivers of ocean floor and ocean island material, accreted under a range of conditions and depths. It provides a rare opportunity to compare the deformation mechanism paths between oceanic and trench-fill lithologies during subduction and accretion by offscraping or underplating. Ocean floor slivers consist of a bedded basalt-volcaniclastite-chert rock association, overlain by trench-fill sedimentary rocks. The oceanic lithologies initially deformed by cataclasis, combined with particulate flow in the volcaniclastic rocks. At shallow levels the clastic trench-fill sedimentary rocks deformed by independent particulate flow, which changed to cataclastic flow at depth. At those depths crystal plasticity affected the cherts and jaspers. At the deepest levels achieved in the subduction zone, crystal plasticity was the dominant deformation mechanism in the clastic sedimentary rocks, whilst cataclasis continued in the lavas. Deformation was synchronous with metamorphism up to transitional greenschist-blueschist facies. All lithologies were affected by pressure solution after accretion, with the formation of a bedding-parallel or sub-parallel cleavage. The deformation mechanism paths indicate that (1) there is a crystal plastic deformation field at deep levels in the subduction zone, and (2) that the base of the pressure solution field is concordant with the decollement. A frontally accreted ocean island is exposed in the Lully Foothills, and consists of a basalt-volcaniclastite-tuff rock association. Deformation is represented only by a patchily distributed bedding-sub-parallel pressure solution cleavage in the tuffs and volcaniclastites, and is probably related to loading. Metamorphism does not exceed prehnite-pumpellyite facies. The accreted ocean island indicates that such features can be incorporated into accretionary prisms at shallow levels without significant segmentation.</t>
  </si>
  <si>
    <t>GEOLOGICAL SOC PUBL HOUSE</t>
  </si>
  <si>
    <t>BATH</t>
  </si>
  <si>
    <t>UNIT 7, BRASSMILL ENTERPRISE CENTRE, BATH, AVON, ENGLAND BA1 3JN</t>
  </si>
  <si>
    <t>0016-7649</t>
  </si>
  <si>
    <t>J GEOL SOC LONDON</t>
  </si>
  <si>
    <t>J. Geol. Soc.</t>
  </si>
  <si>
    <t>10.1144/gsjgs.151.3.0543</t>
  </si>
  <si>
    <t>NK508</t>
  </si>
  <si>
    <t>WOS:A1994NK50800012</t>
  </si>
  <si>
    <t>KOCK, KH; WILHELMS, S; EVERSON, I; GROGER, J</t>
  </si>
  <si>
    <t>VARIATIONS IN THE DIET COMPOSITION AND FEEDING INTENSITY OF MACKEREL ICEFISH CHAMPSOCEPHALUS-GUNNARI AT SOUTH GEORGIA (ANTARCTIC)</t>
  </si>
  <si>
    <t>FOOD; FEEDING; REPRODUCTION; SOUTHERN OCEAN; NOTOTHENIOIDES</t>
  </si>
  <si>
    <t>WINTER FLOUNDER; FISH STOCKS; PSEUDOPLEURONECTES-AMERICANUS; FUR SEALS; STATE; GROWTH; ISLAND; OCEAN</t>
  </si>
  <si>
    <t>The diet composition and feeding intensity of mackerel icefish Champsocephalus gunnari around Shag Rocks and the mainland of South Georgia was analyzed from ca 8700 stomachs collected in January/February 1985, January/February 1991 and January 1992. Main prey items were krill Euphausia superba, the amphipod hyperiid Themisto gaudichaudii, mysids (primarily Antarctomysis maxima), and in 1985 also Thysanoessa species. The proportion of krill and T gaudichaudii in the diet varied considerably among the 3 years, whereas the proportion of mysids in the diet remained fairly constant, Krill appears to be the preferred food. In years of krill shortage, such as in 1991, krill was replaced by T gaudichaudii. The occurrence of krill in the diet in 1991 was among the lowest within a 28 yr period of investigation. Variation in food composition among sampling sites was high. This high variation appears to be primarily associated with differences in prey availability, but much less with prey size selectivity. Feeding intensity varied considerably among seasons. It was highest in 1992. The proportion of empty stomachs was uncommonly high and stomach content weight was uncommonly low in January 1991, a period when energy-rich food was needed for the final maturation of gonads. At the same time, an unusually high proportion of sexually mature fish showed no signs of the gonad development necessary for spawning in that season. It was hypothesized that as in some other non-Antarctic fish species the shortage of suitable food may have forced the fish to sacrifice gonad maturation in order to maintain body size.</t>
  </si>
  <si>
    <t>BUNDESAMT SEESCHIFFAHRT &amp; HYDROG, DEUTSCH OZEANOG DATENZENTRUM, D-20359 HAMBURG, GERMANY; BUNDESFORSCHUNGSANSTALT FISCHEREI, INST OSTSEEFISCHEREI, D-18069 ROSTOCK, GERMANY; BRITISH ANTARCTIC SURVEY, CAMBRIDGE CB3 0ET, ENGLAND</t>
  </si>
  <si>
    <t>KOCK, KH (corresponding author), BUNDESFORSCHUNGSANSTAL FISCHEREI, INST SEEFISCHEREI, PALMAILLE 9, D-22767 HAMBURG, GERMANY.</t>
  </si>
  <si>
    <t>10.3354/meps108043</t>
  </si>
  <si>
    <t>NN700</t>
  </si>
  <si>
    <t>WOS:A1994NN70000005</t>
  </si>
  <si>
    <t>SUN, XK; MCMINN, A</t>
  </si>
  <si>
    <t>RECENT DINOFLAGELLATE CYST DISTRIBUTION ASSOCIATED WITH THE SUBTROPICAL CONVERGENCE ON THE CHATHAM RISE, EAST OF NEW-ZEALAND</t>
  </si>
  <si>
    <t>MARINE MICROPALEONTOLOGY</t>
  </si>
  <si>
    <t>NEW-SOUTH-WALES; MARINE-SEDIMENTS; ADJACENT SEAS; INDIAN-OCEAN; AUSTRALIA; OCEANOGRAPHY; NORTH; ZONE</t>
  </si>
  <si>
    <t>Recent dinoflagellate cyst distribution in surface sediment samples around the Subtropical Convergence (STC) on the Chatham Rise, east of New Zealand, shows a marked response to the major oceanographic boundary (STC). Most species change their abundance significantly from one side of the Convergence to the other. A cluster analysis clearly separates assemblages from the warmer waters north of the STC from those in the cool subantarctic waters to the south.</t>
  </si>
  <si>
    <t>UNIV TASMANIA,INST ANTARCT &amp; SO OCEAN STUDIES,HOBART,TAS 7001,AUSTRALIA; ACAD SINICA,NANJING INST GEOL &amp; PALAEONTOL,NANJING 210008,PEOPLES R CHINA</t>
  </si>
  <si>
    <t>University of Tasmania; Chinese Academy of Sciences</t>
  </si>
  <si>
    <t>SUN, XK (corresponding author), UNIV TASMANIA,ANTARCTIC CRC,GPO BOX 252C,HOBART,TAS 7001,AUSTRALIA.</t>
  </si>
  <si>
    <t>0377-8398</t>
  </si>
  <si>
    <t>MAR MICROPALEONTOL</t>
  </si>
  <si>
    <t>Mar. Micropaleontol.</t>
  </si>
  <si>
    <t>10.1016/0377-8398(94)90023-X</t>
  </si>
  <si>
    <t>NR495</t>
  </si>
  <si>
    <t>WOS:A1994NR49500002</t>
  </si>
  <si>
    <t>CHAMBERLAIN, YM</t>
  </si>
  <si>
    <t>PNEOPHYLLUM-CORONATUM (ROSANOFF) D-PENROSE COMB-NOV P-KEATSII SP-NOV, SPONGITES-DISCOIDEUS (FOSLIE) D-PENROSE ET-WOELKERLING AND S-IMPAR (FOSLIE) Y-CHAMBERLAIN COMB-NOV (RHODOPHYTA, CORALLINACEAE) FROM SOUTH-AFRICA</t>
  </si>
  <si>
    <t>GENERIC CONCEPTS; MASTOPHOROIDEAE CORALLINACEAE; AUSTRALIA; ALGA</t>
  </si>
  <si>
    <t>Four species of mastophoroid, crustose, coralline red algae from Cape Province, South Africa, a described. Pneophyllum coronatum (Rosanoff) D. Penrose comb. nov., found on Ecklonia maxima (Osbeck) Papenfuss holdfasts, compares well with the southern Australia type. Pneophyllum keatsii sp. nov. is endemic; it forms thin, more or less orbicular thalli on stipes and holdfasts of Ecklonia maxima. It is often overgrown by Lithothamnion eckloniae Foslie. Spongites discoideus (Foslie) D. Penrose et Woelkerling is a circum-subantarctic/Antarctic species. It grows on large stones, forming thin, flat thalli that develop to produce thick, discoid to crested protuberances characteristically forming a fringe on the edges of the stones. Spongites impar (Foslie) comb. nov. is transferred from Lithophyllum impar Foslie. lt is an endemic, significant, band-forming species on coasts exposed to strong wave action. A key is provided to Pneophyllum and Spongites in Cape Province.</t>
  </si>
  <si>
    <t>CHAMBERLAIN, YM (corresponding author), UNIV PORTSMOUTH,MARINE LAB,FERRY RD,HAYLING ISL PO11 0DG,ENGLAND.</t>
  </si>
  <si>
    <t>10.2216/i0031-8884-33-3-141.1</t>
  </si>
  <si>
    <t>NN263</t>
  </si>
  <si>
    <t>WOS:A1994NN26300001</t>
  </si>
  <si>
    <t>MEDLIN, LK; LANGE, M; BAUMANN, MEM</t>
  </si>
  <si>
    <t>GENETIC DIFFERENTIATION AMONG 3 COLONY-FORMING SPECIES OF PHAEOCYSTIS - FURTHER EVIDENCE FOR THE PHYLOGENY OF THE PRYMNESIOPHYTA</t>
  </si>
  <si>
    <t>SUBUNIT RIBOSOMAL-RNA; ECOLOGICAL INVESTIGATIONS; HISTORICAL BIOGEOGRAPHY; TEMPERATURE-DEPENDENCE; NUCLEOTIDE-SEQUENCES; BATCH CULTURES; NORTH-SEA; 2 STRAINS; POUCHETII; EVOLUTION</t>
  </si>
  <si>
    <t>Sequence data from the 18S small subunit ribosomal RNA gene have been used to support the species status of three colony-forming species of Phaeocystis Lagerheim (Prymnesiophyta). Two of these correspond to Phaeocystis globosa Scherffel and Phaeocystis pouchetii (Hariot) Lagerheim. The third species originates from antarctic waters and is referred to Phaeocystis antarctica, described by Karsten at the turn of the century. Morphological and physiological data supporting the separation of the three species is compiled from the literature. Phylogenetic trees generated from the sequence data suggest that the warm-water species, Phaeocystis globosa diverged prior to the separation of the two cold-water forms. Tectonic events and climatic changes during the middle to late Cenozoic provide mechanisms by which speciation events could have occurred as both polar oceans were being formed.</t>
  </si>
  <si>
    <t>ALFRED WEGENER INST POLAR &amp; MARINE RES, POSTFACH 120161, COLUMBUSSTR, D-27515 BREMERHAVEN, GERMANY.</t>
  </si>
  <si>
    <t>ALLEN PRESS INC</t>
  </si>
  <si>
    <t>810 E 10TH ST, LAWRENCE, KS 66044 USA</t>
  </si>
  <si>
    <t>10.2216/i0031-8884-33-3-199.1</t>
  </si>
  <si>
    <t>WOS:A1994NN26300008</t>
  </si>
  <si>
    <t>DISTRIBUTION AND DIEL VERTICAL MIGRATION OF THE EUPHAUSIID THYSANOESSA-MACRURA IN GERLACHE STRAIT, ANTARCTICA</t>
  </si>
  <si>
    <t>SUPERBA DANA; REGION; WATERS; KRILL; MACROZOOPLANKTON; ZOOPLANKTON; ABUNDANCE; GROWTH; SEA</t>
  </si>
  <si>
    <t>Thysanoessa macrura was found throughout Gerlache Strait, Antarctica, during four surveys carried out from 30 October to 23 November 1989, with the highest abundance being 332 individuals m-2 (0-290 m). Reproduction had begun just before the surveys took place, as indicated by the presence of females with attached spermatophores and of larvae. Thirteen-month old females were reproductive. Larvae in 9 depth strata between 0-290 m were dominated by calyptopis stages, and developed from calyptopis 1 to furcilia 1 during November. Larval abundance was not correlated to chlorophyll a concentration, which showed a consistent east-west gradient in Gerlache Strait with highest concentrations (&gt;30 mg chlorophyll a m-3) in bays of the Antarctic Peninsula. Survival of larvae appeared to not be affected by phytoplankton abundance. Older T. macrura showed strong diel vertical migration between the surface at night and depths to 120 m during mid-day. Larvae were consistently found iii the chlorophyll a-rich upper 50 m during night (90%) and day (81%), while adults and juveniles were found in the upper 50 m at night (83%), but only 16% remained there during the day.</t>
  </si>
  <si>
    <t>NORDHAUSEN, W (corresponding author), UNIV CALIF SAN DIEGO,SCRIPPS INST OCEANOG,LA JOLLA,CA 92093, USA.</t>
  </si>
  <si>
    <t>NL120</t>
  </si>
  <si>
    <t>WOS:A1994NL12000001</t>
  </si>
  <si>
    <t>GARCIA, FJ; GARCIAGOMEZ, JC; TRONCOSO, JS; CERVERA, JL</t>
  </si>
  <si>
    <t>A DESCRIPTIVE STUDY OF SOME ANTARCTIC NOTASPIDEAN OPISTHOBRANCHS (GASTROPODA), WITH DESCRIPTION OF A NEW GENUS AND SPECIES</t>
  </si>
  <si>
    <t>PACIFIC; PLEUROBRANCHIDAE</t>
  </si>
  <si>
    <t>During the expedition ''ANTARTIDA 9101'', organized by the Spanish Oceanographic Institute to the South Orkney Islands, four specimens of notaspidean gastropods were collected. Three of them have been identified as Bathyberthella antarctica Willan and Bertsch, 1987. However, one specimen, although externally similar to B. antarctica, had an internal anatomy exhibiting features that have enabled us to consider it to be a new genus and species. This new taxon is characterized by the presence of jaws without mandibular elements, and a vaginal gland that partially surrounds the distal region of the vaginal duct. In this paper the new genus and species is described. Additional anatomical data of the specimens of B. antarctica collected during the expedition are also included.</t>
  </si>
  <si>
    <t>UNIV SANTIAGO,FAC BIOL,DEPT BIOL ANIM,E-15706 SANTIAGO,SPAIN; UNIV CADIZ,FAC CIENCIAS MAR,DEPT BIOL ANIM VEGETAL &amp; ECOL,E-11510 PUERTO REAL,SPAIN</t>
  </si>
  <si>
    <t>Universidade de Santiago de Compostela; Universidad de Cadiz</t>
  </si>
  <si>
    <t>GARCIA, FJ (corresponding author), UNIV SEVILLA,FAC BIOL,DEPT FISIOL &amp; BIOL ANIM,BIOL MARINA LAB,AVDA REINA MERCEDES S-N APDO 1095,E-41080 SEVILLE,SPAIN.</t>
  </si>
  <si>
    <t>García-Garcia, Francisco J/D-5516-2013; Cervera, Juan Lucas/D-9733-2018; Troncoso, Jesus/L-1823-2017</t>
  </si>
  <si>
    <t>García-Garcia, Francisco J/0000-0002-6852-4498; Cervera, Juan Lucas/0000-0002-8337-2867; Troncoso, Jesus/0000-0002-7305-6879; Garcia Gomez, Jose Carlos/0000-0002-6913-1215</t>
  </si>
  <si>
    <t>WOS:A1994NL12000005</t>
  </si>
  <si>
    <t>WOEHLER, EJ; PENNEY, RL; CREET, SM; BURTON, HR</t>
  </si>
  <si>
    <t>IMPACTS OF HUMAN VISITORS ON BREEDING SUCCESS AND LONG-TERM POPULATION TRENDS IN ADELIE PENGUINS AT CASEY, ANTARCTICA</t>
  </si>
  <si>
    <t>Breeding populations of Adelie Penguins Pygoscelis adeliae have been counted at two localities near Casey Station in Wilkes Land, East Antarctica since 1959/60 and 1968/69. At Whitney Point, the breeding population increased from 1122 pairs in 14 colonies in 1959/60 to 4714 pairs in 36 colonies in 1992/93. All new colonies at Whitney Point established on relict colony sites identified in 1959/60. On Shirley Island, the total breeding population has remained at 7770 pairs +/- 10% between 1968/69 and 1992/93, except in 1990/91 when the population peaked at 8719 pairs. An association between the age of a colony and its rate of increase was observed at Whitney Point, with new colonies (those established since 1971/72) increasing more rapidly than colonies extant in 1959/60. At Shirley Island, where most of the colonies extant in 1968/69 have decreased in population, the establishment and growth of 13 colonies has offset this decrease; these new colonies also exhibited the association between age and rate of increase. Breeding success (chicks fledged per nest) was significantly lower for Shirley Island colonies than for those at Whitney Point. Human visitors to Shirley Island from Casey station are believed to be responsible for the observed changes in the distribution and abundance of breeding pairs and for maintaining the stable population by reducing overall breeding success through the disturbance associated with visits.</t>
  </si>
  <si>
    <t>WOEHLER, EJ (corresponding author), AUSTRALIAN ANTARCTIC DIV,CHANNEL HIGHWAY,KINGSTON,TAS 7050,AUSTRALIA.</t>
  </si>
  <si>
    <t>Woehler, Eric/0000-0002-1125-0748</t>
  </si>
  <si>
    <t>WOS:A1994NL12000006</t>
  </si>
  <si>
    <t>HINDELL, MA; SLIP, DJ; BURTON, HR</t>
  </si>
  <si>
    <t>BODY-MASS LOSS OF MOLTING FEMALE SOUTHERN ELEPHANT SEALS, MIROUNGA-LEONINA, AT MACQUARIE ISLAND</t>
  </si>
  <si>
    <t>Thirteen female southern elephant seals moulting at Macquarie Island lost an average of 4.46 +/- 0.80 kg/day (10.01 +/- 1.20 g/kg/day). There was no significant difference between this rate of body mass loss and that reported for moulting female southern elephant seals from South Georgia. Moulting female southern elephant seals however exhibited larger mass specific mass loss than either female northern elephant seals or male southern elephant seals, indicating a higher metabolic cost of moult in these animals.</t>
  </si>
  <si>
    <t>AUSTRALIAN ANTARCTIC DIV,KINGSTON,TAS 7050,AUSTRALIA</t>
  </si>
  <si>
    <t>HINDELL, MA (corresponding author), UNIV TASMANIA,DEPT ZOOL,POB 252C,HOBART,TAS 7001,AUSTRALIA.</t>
  </si>
  <si>
    <t>Hindell, Mark A/C-8368-2013; Hindell, Mark A/K-1131-2013</t>
  </si>
  <si>
    <t>Hindell, Mark/0000-0002-7823-7185; Slip, David/0000-0002-9010-7236</t>
  </si>
  <si>
    <t>WOS:A1994NL12000007</t>
  </si>
  <si>
    <t>CAPRIGLIONE, T; MORESCALCHI, A; OLMO, E; ROCCO, L; STINGO, V; MANZO, S</t>
  </si>
  <si>
    <t>SATELLITE DNAS, HETEROCHROMATIN AND SEX-CHROMOSOMES IN CHIONODRACO-HAMATUS (CHANNICHTHYIDAE, PERCIFORMES)</t>
  </si>
  <si>
    <t>GATA REPEATS; SEQUENCES; DIFFERENTIATION; MOUSE; BKM; POLYMORPHISM; EVOLUTION; SYSTEM; FISH</t>
  </si>
  <si>
    <t>We studied the genome of an antarctic ice fish, Chionodraco hamatus, in order to detect highly repetitive DNAs that may play a role in heterochromatinization processes and sex chromosome differentiation. We used two different experimental approaches. Hybridization of a Bkm probe to genomic DNA showed slight differences between the two sexes. Using restriction enzymes, a Bgl II satellite (pIF) was isolated. In situ hybridization revealed a preferential localization of pIF on the centromeres and the telomeres of most chromosomes, as well as all interstitial band on the long arms of the neo-Y sex chromosome, where probably the hypothetical fusion took place. Dot-blot experiments showed that pIF is still present in species belonging to different families of the same suborder. Though preliminary, our results suggest a conservative nature of this DNA which might have played a definite functional role in the genome of these polar fishes.</t>
  </si>
  <si>
    <t>IST ANAT COMPARATA,VIALE BENEDETTO XV 5,I-16132 GENOA,ITALY; DIPARTIMENTO BIOL EVOLUT &amp; COMPARATA,I-80134 NAPLES,ITALY; IST BIOL &amp; GENET,I-60100 ANCONA,ITALY</t>
  </si>
  <si>
    <t>Rocco, Lucia/AAZ-4615-2020</t>
  </si>
  <si>
    <t>Rocco, Lucia/0000-0001-6250-4798</t>
  </si>
  <si>
    <t>WOS:A1994NL12000009</t>
  </si>
  <si>
    <t>ASKIN, RA</t>
  </si>
  <si>
    <t>MONOSULCATE ANGIOSPERM POLLEN FROM THE LOPEZ-DE-BERTODANO FORMATION (UPPER CAMPANIAN-MAASTRICHTIAN-DANIAN) OF SEYMOUR-ISLAND, ANTARCTICA</t>
  </si>
  <si>
    <t>LATE EOCENE; NEW-ZEALAND; PALYNOLOGY; PENINSULA</t>
  </si>
  <si>
    <t>Monosulcate angiosperm pollen are very rare in the uppermost Campanian-Maastrichtian-lower Danian Lopez de Bertodano Formation of Seymour Island, Antarctica. Nine species are described, including two new species, Clavamonocolpites polygonalis sp. nov. and Gemmamonocolpites pilulus sp. nov. Other forms include five species of Liliacidites, one species of Arecipites, and Clavatipollenites hughesii Couper. They document the presence in the Cretaceous-Tertiary Antarctic Peninsula area of Chloranthaceae, Liliaceae (or other monocotyledonous angiosperms) and possible Palmae.</t>
  </si>
  <si>
    <t>ASKIN, RA (corresponding author), UNIV CALIF RIVERSIDE,DEPT EARTH SCI,RIVERSIDE,CA 92521, USA.</t>
  </si>
  <si>
    <t>2-4</t>
  </si>
  <si>
    <t>10.1016/0034-6667(94)90105-8</t>
  </si>
  <si>
    <t>NP257</t>
  </si>
  <si>
    <t>WOS:A1994NP25700004</t>
  </si>
  <si>
    <t>HURRELL, JW; VANLOON, H</t>
  </si>
  <si>
    <t>A MODULATION OF THE ATMOSPHERIC ANNUAL CYCLE IN THE SOUTHERN-HEMISPHERE</t>
  </si>
  <si>
    <t>TELLUS SERIES A-DYNAMIC METEOROLOGY AND OCEANOGRAPHY</t>
  </si>
  <si>
    <t>The annual cycle in pressure and winds at the middle and high latitudes of the Southern Hemisphere changed appreciably in the troposphere after the late 1970s. Before that time, its major component over most of the southern oceans and the Antarctic was a semiannual oscillation (SAO) which had maxima in the equinoctial seasons over the middle latitude oceans and in the solstitial seasons over the Antarctic south of 60-degrees S. The SAO weakened after the late 1970s because of significant decadal changes in the monthly means primarily during the second half of the year. A result was that the polar vortex in the troposphere, which normally weakens after a peak in late September and early October, remained strong into November, and the breakdown of the stratospheric polar vortex was similarly delayed. The pressure in the circumpolar trough in the 1980s was generally lower than in the 1970s, which is similar to a documented change in the North Pacific during northern winter. We suggest that the changes in the SAO, the circumpolar trough, and the polar vortex are related to the concurrent rise of sea surface temperatures at low latitudes. The delayed breakdown of the polar vortex in the troposphere and lower stratosphere which happened after the late 1970s was coincident with the beginning of the ozone deficit in the Antarctic spring. This points to a strong dynamical influence on ozone amounts.</t>
  </si>
  <si>
    <t>HURRELL, JW (corresponding author), NATL CTR ATMOSPHER RES,POB 3000,BOULDER,CO 80307, USA.</t>
  </si>
  <si>
    <t>Hurrell, James Wilson/JVN-0949-2024</t>
  </si>
  <si>
    <t>Hurrell, James Wilson/0000-0002-3169-6384</t>
  </si>
  <si>
    <t>0280-6495</t>
  </si>
  <si>
    <t>TELLUS A</t>
  </si>
  <si>
    <t>Tellus Ser. A-Dyn. Meteorol. Oceanol.</t>
  </si>
  <si>
    <t>10.1034/j.1600-0870.1994.t01-1-00007.x</t>
  </si>
  <si>
    <t>NL588</t>
  </si>
  <si>
    <t>WOS:A1994NL58800007</t>
  </si>
  <si>
    <t>RAM, MS; SINGH, L; ALAM, SI; AGGARWAL, MK</t>
  </si>
  <si>
    <t>EXTRACELLULAR PROTEASE FROM BACILLUS-COAGULANS, A PSYCHROTROPHIC, ANTARCTIC BACTERIUM</t>
  </si>
  <si>
    <t>WORLD JOURNAL OF MICROBIOLOGY &amp; BIOTECHNOLOGY</t>
  </si>
  <si>
    <t>BACILLUS-COAGULANS; CASEIN; PROTEASE</t>
  </si>
  <si>
    <t>Bacillus coagulans, when grown on casein at 20-degrees-C, produced an inducible, metalloprotease of 28 kDa at 1.6 U/mg cell protein. (NH4)2SO4 at 2 g/l decreased enzyme production irrespective of carbon source.</t>
  </si>
  <si>
    <t>RAM, MS (corresponding author), DEF RES &amp; DEV ESTAB,TANSEN RD,GWALIOR 474002,INDIA.</t>
  </si>
  <si>
    <t>RAPID SCIENCE PUBLISHERS</t>
  </si>
  <si>
    <t>2-6 BOUNDARY ROW, LONDON, ENGLAND SE1 8NH</t>
  </si>
  <si>
    <t>0959-3993</t>
  </si>
  <si>
    <t>WORLD J MICROB BIOT</t>
  </si>
  <si>
    <t>World J. Microbiol. Biotechnol.</t>
  </si>
  <si>
    <t>10.1007/BF00414882</t>
  </si>
  <si>
    <t>NL856</t>
  </si>
  <si>
    <t>WOS:A1994NL85600030</t>
  </si>
  <si>
    <t>CLARKE, A; RODHOUSE, PG; GORE, DJ</t>
  </si>
  <si>
    <t>BIOCHEMICAL-COMPOSITION IN RELATION TO THE ENERGETICS OF GROWTH AND SEXUAL-MATURATION IN THE OMMASTREPHID SQUID ILLEX-ARGENTINUS</t>
  </si>
  <si>
    <t>PHILOSOPHICAL TRANSACTIONS OF THE ROYAL SOCIETY OF LONDON SERIES B-BIOLOGICAL SCIENCES</t>
  </si>
  <si>
    <t>RESPIRATORY METABOLISM; OCTOPUS-VULGARIS; CEPHALOPODA; MOLLUSCA; ENERGY; GONAD; SOMA</t>
  </si>
  <si>
    <t>The proximate (protein, lipid, carbohydrate and ash) and elemental (C, H, N and P) composition of the major tissues were measured for 18 male and 51 female Illex argentinus sampled from the feeding grounds over the Patagonian Shelf. In most tissues the chemical composition did not vary with sexual maturity, although the mass of the tissue increased significantly because sexual maturation and growth were proceeding simultaneously. The composition of the ovary and associated tissues (nidamental gland, oviducal gland) did change significantly during sexual maturation. Several tissues contained significant amounts of one or more unknown components. The nitrogen content of an unknown component in the testis was similar to that of DNA. In the spermatophoric complex the nitrogen content suggested the unknown fraction may be an amino acid or short peptide, whereas in the nidamental gland the nitrogen content suggested an amino-sugar or polysaccharide derivative. The digestive gland was rich in lipid and continued to accumulate substantial reserves of energy throughout the period of sexual maturation on the feeding grounds. During this period there was no evidence for the utilization of either digestive gland or mantle tissues to supply energy for gonads. Accumulation of carbon and energy (estimated stoichiometrically from carbon) during the final 50 days on the feeding grounds indicated that energy demands for tissue synthesis in females were almost twice those of the smaller males, and that a relatively small fraction of the demands were for reproductive tissues (5% in males, 15% in females). Most energy intake in this period was directed to the digestive gland (40% in males, 47% in females) and other somatic growth (54% in males, 38% in females). A preliminary power budget suggested that during the final days of feeding before migrating to the spawning grounds, energy intake of Illex argentinus is 4-5% body energy content per day, growth efficiencies are low (17-22%) and that energy reserves in the digestive gland would fuel migration in the absence of feeding for 14 days in males and 21 days in females.</t>
  </si>
  <si>
    <t>MAFF,FISHERIES LAB,BURNHAM CROUCH CM0 8HA,ENGLAND</t>
  </si>
  <si>
    <t>CLARKE, A (corresponding author), BRITISH ANTARCTIC SURVEY,HIGH CROSS,MADINGLEY RD,CAMBRIDGE CB3 0ET,ENGLAND.</t>
  </si>
  <si>
    <t>ROYAL SOC LONDON</t>
  </si>
  <si>
    <t>6 CARLTON HOUSE TERRACE, LONDON, ENGLAND SW1Y 5AG</t>
  </si>
  <si>
    <t>0962-8436</t>
  </si>
  <si>
    <t>PHILOS T ROY SOC B</t>
  </si>
  <si>
    <t>Philos. Trans. R. Soc. Lond. Ser. B-Biol. Sci.</t>
  </si>
  <si>
    <t>APR 29</t>
  </si>
  <si>
    <t>10.1098/rstb.1994.0061</t>
  </si>
  <si>
    <t>NM571</t>
  </si>
  <si>
    <t>WOS:A1994NM57100004</t>
  </si>
  <si>
    <t>NEWMAN, PA</t>
  </si>
  <si>
    <t>ANTARCTIC TOTAL OZONE IN 1958</t>
  </si>
  <si>
    <t>VORTEX; CLOUD; SO2</t>
  </si>
  <si>
    <t>The Antarctic ozone hole results from catalytic destruction of ozone by chlorine radicals. The hole develops in August, reaches its full depth in early October, and is gone by early December of each year. Extremely low total ozone measurements were made at the Antarctic Dumont d'Urville station in 1958. These measurements were derived from spectrographic prates of the blue sky, the moon, and two stars. These Dumont plate data are inconsistent with 1958 Dobson spectrophotometer ozone measurements, inconsistent with present-day Antarctic observations, and inconsistent with meteorological and theoretical information. There is no credible evidence for an ozone hole in 1958.</t>
  </si>
  <si>
    <t>NASA, GODDARD SPACE FLIGHT CTR, ATMOSPHER CHEM &amp; DYNAM BRANCH, CODE 916, GREENBELT, MD 20771 USA.</t>
  </si>
  <si>
    <t>1200 NEW YORK AVE, NW, WASHINGTON, DC 20005 USA</t>
  </si>
  <si>
    <t>1095-9203</t>
  </si>
  <si>
    <t>APR 22</t>
  </si>
  <si>
    <t>10.1126/science.264.5158.543</t>
  </si>
  <si>
    <t>NH010</t>
  </si>
  <si>
    <t>WOS:A1994NH01000028</t>
  </si>
  <si>
    <t>BERLAND, BS; HAYNES, DR; FOSTER, KL; TOLBERT, MA; GEORGE, SM; TOON, OB</t>
  </si>
  <si>
    <t>REFRACTIVE-INDEXES OF AMORPHOUS AND CRYSTALLINE HNO3/H2O FILMS REPRESENTATIVE OF POLAR STRATOSPHERIC CLOUDS</t>
  </si>
  <si>
    <t>NITRIC-ACID TRIHYDRATE; INDUCED THERMAL-DESORPTION; HETEROGENEOUS REACTIONS; ANTARCTIC STRATOSPHERE; HYDROGEN-CHLORIDE; OZONE HOLE; OPTICAL-CONSTANTS; SURFACE-DIFFUSION; ICE; NITRATE</t>
  </si>
  <si>
    <t>Optical interference techniques were used to measure the real index of refraction of nitric acid/ice films representative of type I and type II polar stratospheric clouds (PSCs). Possible candidates for type I PSCs include amorphous HNO3/H2O mixtures as well as crystalline nitric acid trihydrate (NAT), dihydrate (NAD), and monohydrate (NAM). Amorphous and crystalline model PSC films were grown in vacuum by vapor deposition on single-crystal Al2O3 substrates at low temperatures. The real indices of refraction at lambda = 632 nm were measured for these films using the time-dependent optical interference during film deposition. The stoichiometries of the HNO3/H2O films were determined using laser-induced thermal desorption (LITD) techniques. For the amorphous films at 130 K, the refractive indices increased with increasing nitric acid content. The values ranged from n = 1.31 +/- 0.01 for pure ice to n = 1.47 +/- 0.01 for nearly pure nitric acid. A Lorentz-Lorenz analysis was in good agreement with the measured refractive indices of the amorphous HNO3/H2O films as a function of HNO3 mole fraction. Growth of HNO3/H2O films at 175 K resulted in the formation of either crystalline NAM or NAD. The crystalline indices were substantially higher than their amorphous analogs. The crystalline refractive indices at 175 K were n 1.52 +/- 0.01 for NAD and n 1.54 +/- 0.01 for NAM. Attempts to measure the refractive index of crystalline NAT were unsuccessful because NAT films would not nucleate under allowable temperature and pressure conditions.</t>
  </si>
  <si>
    <t>UNIV COLORADO,DEPT CHEM &amp; BIOCHEM,BOULDER,CO 80309; UNIV COLORADO,COOPERAT INST RES ENVIRONM SCI,BOULDER,CO 80309; NASA,AMES RES CTR,MOFFETT FIELD,CA 94035</t>
  </si>
  <si>
    <t>University of Colorado System; University of Colorado Boulder; University of Colorado System; University of Colorado Boulder; National Aeronautics &amp; Space Administration (NASA); NASA Ames Research Center</t>
  </si>
  <si>
    <t>George, Steven/O-2163-2013</t>
  </si>
  <si>
    <t>George, Steven/0000-0003-0253-9184</t>
  </si>
  <si>
    <t>APR 21</t>
  </si>
  <si>
    <t>10.1021/j100067a024</t>
  </si>
  <si>
    <t>NH490</t>
  </si>
  <si>
    <t>WOS:A1994NH49000024</t>
  </si>
  <si>
    <t>MISAWA, K; FUJITA, T</t>
  </si>
  <si>
    <t>A RELICT REFRACTORY INCLUSION IN A FERROMAGNESIAN CHONDRULE FROM THE ALLENDE METEORITE</t>
  </si>
  <si>
    <t>CARBONACEOUS CHONDRITES; CA,AL-RICH INCLUSION; OPAQUE ASSEMBLAGES; RICH INCLUSIONS; CO3 METEORITE; ELEMENTS; ORIGIN; SOLAR</t>
  </si>
  <si>
    <t>CARBONACEOUS chondrites such as the Allende meteorite are composed of abundant ferromagnesian chondrules and (Ca, Al)rich inclusions (CAIs) embedded in a fine-grained matrix. The chondrules were formed by melting of pre-existing solid precursor materials(1), whereas CAIs formed either by direct condensation from the nebular gas or by high-temperature processing of solids in the nebula(2). These two components usually appear as discrete objects in chondrites, and are believed(3) to have formed independently before agglomeration of the chondrite parent bodies. However, elemental analyses of some Al-rich chondrules(4-8) suggest that there was a refractory component--such as CAIs--in the chondrule precursor material. We report here the discovery of a ferromagnesian chondrule from the Allende meteorite that contains an intact CAI fragment. This finding confirms that some CAIs co-existed with the precursor material of ferromagnesian chondrules, and helps to constrain the timing of the formation events of these two components.</t>
  </si>
  <si>
    <t>NATL INST POLAR RES,DEPT ANTARCTIC METEORITES,TOKYO 173,JAPAN; KYOTO UNIV,FAC SCI,DEPT GEOL &amp; MINERAL,SAKYO KU,KYOTO 60601,JAPAN</t>
  </si>
  <si>
    <t>Research Organization of Information &amp; Systems (ROIS); National Institute of Polar Research (NIPR) - Japan; Kyoto University</t>
  </si>
  <si>
    <t>10.1038/368723a0</t>
  </si>
  <si>
    <t>NG553</t>
  </si>
  <si>
    <t>WOS:A1994NG55300052</t>
  </si>
  <si>
    <t>VIGGIANO, AA; MORRIS, RA; VANDOREN, JM</t>
  </si>
  <si>
    <t>ION CHEMISTRY OF CLONO2 INVOLVING NO3- CORE IONS - A DETECTION SCHEME FOR CLONO2 IN THE ATMOSPHERE</t>
  </si>
  <si>
    <t>MOLECULE ASSOCIATION; STRATOSPHERE; TEMPERATURE</t>
  </si>
  <si>
    <t>Rate constants and product branching ratios for reactions involving atmospherically interesting ions and ClONO2 have been measured. H3O+ reacts rapidly with ClONO2, but hydrates of H3O+ do not. This implies that ClONO2 does not play a central role in the positive ion chemistry of the atmosphere. CO3- reacts with ClONO2 to form NO3-. Both NO3- and NO3- (H2O) react with ClONO2 to form NO3- (ClONO2). H2O does not react with NO3- (ClONO2), which is essential to the proposed in situ measurement technique. NO3- (ClONO2) does react with HNO3 and HCI, producing NO3- (HNO3) in both cases . The reaction of NO3- (HCl) with ClONO2 also produces NO3- (HNO3). These latter two efficient reactions, which are discussed in detail in a separate publication, are analogous to the efficient neutral heterogeneous reaction of HCI with ClONO2 which is important in the chemistry of the Antarctic stratosphere. A detection scheme is presented for atmospheric ClONO2 based on the reactions studied and utilizing mass spectrometry. A ClONO2 detection limit of 10(7) molecules cm-3 is estimated based on the operating characteristics of current ion-molecule based mass spectrometric field instruments.</t>
  </si>
  <si>
    <t>COLL HOLY CROSS, DEPT CHEM, WORCESTER, MA 01610 USA</t>
  </si>
  <si>
    <t>College of the Holy Cross</t>
  </si>
  <si>
    <t>VIGGIANO, AA (corresponding author), GEOPHYS DIRECTORATE, DIV IONOSPHER EFFECTS, BEDFORD, MA USA.</t>
  </si>
  <si>
    <t>APR 20</t>
  </si>
  <si>
    <t>D4</t>
  </si>
  <si>
    <t>10.1029/94JD00425</t>
  </si>
  <si>
    <t>NH263</t>
  </si>
  <si>
    <t>WOS:A1994NH26300014</t>
  </si>
  <si>
    <t>TRUE STORY OF CFCS</t>
  </si>
  <si>
    <t>APR 18</t>
  </si>
  <si>
    <t>NG027</t>
  </si>
  <si>
    <t>WOS:A1994NG02700001</t>
  </si>
  <si>
    <t>WALLACE, DWR; BEINING, P; PUTZKA, A</t>
  </si>
  <si>
    <t>CARBON-TETRACHLORIDE AND CHLOROFLUOROCARBONS IN THE SOUTH-ATLANTIC OCEAN, 19-DEGREES-S</t>
  </si>
  <si>
    <t>ATMOSPHERIC LIFETIME EXPERIMENT; WESTERN BOUNDARY CURRENT; LAW CONSTANTS; WATER; CHLOROFLUOROMETHANES; TRACERS; CIRCULATION; SEAWATER; CCL2F2; CCL3F</t>
  </si>
  <si>
    <t>Exploratory measurements of a suite of anthropogenic halocarbon compounds (CCl4, CCl2FCClF2 (CFC-113), CH3CCl3, CCl3F (CFC-11)) were made using a new analytical technique on RV Meteor cruise 15 along 19-degrees-S (World Ocean Circulation Experiment (WOCE) Line A9)) in the Atlantic Ocean during February-March 1991. A separate analytical system was used to determine CCl2F2 (CFC-12) and CCl3F (CFC-11). A limited number of CFC-113 profiles indicated that it was undetectable below 400-500 m. The CCl4 data indicate that the entire Brazil Basin contains readily measurable levels of CCl4 (&gt;0.05 pmol kg-1), whereas the deep Angola Basin contains very low levels (less-than-or-equal-to 0.02 pmol kg-1). Slightly higher levels were found close to the bottom in the deep Angola Basin: possibly an anthropogenic signature. In contrast, most of the deep Brazil Basin and all of the deep Angola Basin (&gt; 1000 m) had undetectable levels of CFC-11, CFC-12, and CFC-113. Preindustrial levels of CCl4 in the atmosphere were therefore negligible (atmospheric mixing ratio &lt;0.1 pptv). CCl4/CFC-11 ratios are used to estimate apparent ages and dilution factors for the North Atlantic Deep te an Antarctic Bottom Water. Whereas CCl4/CFC-11/CFC-12 levels are internally consistent in deep waters, suggesting near-conservative behavior, there is evidence for very rapid removal of CCl4 in the thermocline. Removal rates suggest that in addition to neutral hydrolysis, some other loss pathway must be involved.</t>
  </si>
  <si>
    <t>UNIV BREMEN, W-2800 BREMEN, GERMANY</t>
  </si>
  <si>
    <t>BROOKHAVEN NATL LAB, DEPT APPL SCI, UPTON, NY 11973 USA.</t>
  </si>
  <si>
    <t>APR 15</t>
  </si>
  <si>
    <t>C4</t>
  </si>
  <si>
    <t>10.1029/94JC00031</t>
  </si>
  <si>
    <t>NG710</t>
  </si>
  <si>
    <t>WOS:A1994NG71000036</t>
  </si>
  <si>
    <t>WILKIN, JL; MORROW, RA</t>
  </si>
  <si>
    <t>EDDY KINETIC-ENERGY AND MOMENTUM FLUX IN THE SOUTHERN-OCEAN - COMPARISON OF A GLOBAL EDDY-RESOLVING MODEL WITH ALTIMETER, DRIFTER, AND CURRENT-METER DATA</t>
  </si>
  <si>
    <t>ANTARCTIC CIRCUMPOLAR CURRENT; BRUNT-VAISALA FREQUENCY; NORTH-ATLANTIC; ROSSBY RADII; CIRCULATION; DISTRIBUTIONS; RESOLUTION; PACIFIC; EDDIES</t>
  </si>
  <si>
    <t>The ability of a seasonally forced high-resolution global ocean general circulation model to simulate eddy variability and associated energy and momentum transfer processes in the Southern Ocean is assessed by comparing model statistics with observations. The observations include Geosat altimeter data analyzed for surface velocity variance at satellite ground track crossover points, current-meter data from the Agulhas and Campbell plateaus, and surface drifter data in the Tasman Sea. In western boundary currents and energetic regions of the Antarctic Circumpolar Current model eddy kinetic energy is lower than observed by typically a factor of 4, and in less energetic regions by a factor of 10. Differences in the location and extent of energetic regions are related to smoothness of the model bathymetry and other features of the model configuration. Eddy momentum flux divergence and eddy to mean kinetic energy conversion at the surface are diagnosed from the model. These show regions where eddy activity accelerates the mean flow through instability processes. Observational estimates of these terms are computed using mean flow gradients from hydrography climatology and altimeter eddy statistics. Several features of the spatial distribution of the observational estimates are consistent with the model and suggest that future calculations of mean currents from altimeter data will allow direct computation of eddy to mean current momentum and energy conversion terms.</t>
  </si>
  <si>
    <t>GRP RECH GEODESIE SPATIALE, UMR 39, F-31055 TOULOUSE, FRANCE</t>
  </si>
  <si>
    <t>CSIRO, DIV OCEANOG, GPO BOX 1538, HOBART, TAS 7001, AUSTRALIA.</t>
  </si>
  <si>
    <t>Wilkin, John L/E-5343-2011</t>
  </si>
  <si>
    <t>Wilkin, John/0000-0002-5444-9466</t>
  </si>
  <si>
    <t>10.1029/93JC03505</t>
  </si>
  <si>
    <t>WOS:A1994NG71000043</t>
  </si>
  <si>
    <t>COLE, DR; MONGER, HC</t>
  </si>
  <si>
    <t>INFLUENCE OF ATMOSPHERIC CO2 ON THE DECLINE OF C4 PLANTS DURING THE LAST DEGLACIATION</t>
  </si>
  <si>
    <t>ISOTOPIC COMPOSITION; ICE CORE; PALEOCLIMATIC SIGNIFICANCE; NORTH-AMERICA; CARBON; RECORD; PALEOSOLS; CLIMATE</t>
  </si>
  <si>
    <t>CHANGES in atmospheric carbon dioxide concentrations in the past may have caused changes in vegetation type1,2, and it has been suggested2 that the isotopic signature of such vegetation shifts, preserved in palaeosols3, might be used as a proxy for past CO2 variations. But the connection between palaeosol isotopic signatures and atmospheric CO2 concentrations has been difficult to establish, partly because of the unreliability of CO2 proxies and partly because of the difficulty in ruling out other potential causes of vegetation changes, such as climate4. Here we present palaeosol carbon isotope ratios that reveal a shift from C4-dominated grasses to C3-dominated shrubs about 7-9 kyr ago on an alluvial fan system in the Chihuahuan desert, New Mexico. This coincides with a rapid increase in atmospheric CO2 concentration recorded in Antarctic ice cores5-8 and increased aridity recorded by geomorphic reconstructions9-11 and packrat remains12. Palaeosol oxy gen isotope ratios, which depend on temperature and moisture, were relatively constant during the vegetation shift, suggesting that the CO2 change, rather than climate, was the dominant cause. We conclude that the carbon isotope ratios of ancient soils can indeed be used as a proxy for past CO2 changes.</t>
  </si>
  <si>
    <t>NEW MEXICO STATE UNIV, DEPT AGRON &amp; HORT, LAS CRUCES, NM 88003 USA</t>
  </si>
  <si>
    <t>New Mexico State University</t>
  </si>
  <si>
    <t>COLE, DR (corresponding author), OAK RIDGE NATL LAB, DIV CHEM &amp; ANALYT SCI, OAK RIDGE, TN 37831 USA.</t>
  </si>
  <si>
    <t>APR 7</t>
  </si>
  <si>
    <t>10.1038/368533a0</t>
  </si>
  <si>
    <t>NE335</t>
  </si>
  <si>
    <t>WOS:A1994NE33500050</t>
  </si>
  <si>
    <t>MORRISON, K; ENGEBRETSON, MJ; BECK, JR; JOHNSON, JE; ARNOLDY, RL; CAHILL, LJ; CARPENTER, DL; GALLANI, M</t>
  </si>
  <si>
    <t>A STUDY OF QUASI-PERIODIC ELF-VLF EMISSIONS AT 3 ANTARCTIC STATIONS - EVIDENCE FOR OFF-EQUATORIAL GENERATION</t>
  </si>
  <si>
    <t>SOLAR-WIND; DAYSIDE MAGNETOSPHERE; MAGNETIC PULSATIONS; ULF FLUCTUATIONS; FIELD; MAGNETOSHEATH; PROPAGATION; WAVES; CUSP</t>
  </si>
  <si>
    <t>The spatial extent and temporal behaviour of quasi-periodic (QP) intensity modulations of 0.5-2 kHz ELF-VLF signals were investigated in a comparative study of data collected at the Antarctic stations of South Pole (L = 14), Halley (L = 4), and Siple (L = 4). Frequently, the waveforms of ELF-VLF signals simultaneously received at each site were identical. Although of similar frequency structure, the waveforms of the accompanying Pc3 magnetic pulsations did not show a one-to-one association. Whereas both are dayside phenomena, QP emissions occur over a smaller range of local times, and have a maximum of occurrence later in the day closer to local noon. QP emissions are identified with the periodic modulation of the electron pitch-angle distribution by the propagation of ULF compressional fast-mode waves through a region. However, contrary to previous ideas, rising-tone emissions do not represent the frequency-time signatures of such waves. In additions to generation close to the equatorial plane, we propose an additional high-latitude source of QP emissions. These emissions are associated with regions of minimum B produced by the dayside compression of the magnetosphere close to the magnetopause. Model magnetic field calculations of these minimum-B regions as a function of magnetic local time and invariant latitude are presented.</t>
  </si>
  <si>
    <t>AUGSBURG COLL,DEPT PHYS,MINNEAPOLIS,MN 55454; UNIV NEW HAMPSHIRE,INST STUDY EARTH OCEANS &amp; SPACE,DURHAM,NH 03824; UNIV MINNESOTA,SCH PHYS &amp; ASTRON,MINNEAPOLIS,MN 55455; STANFORD UNIV,SPACE TELECOMMUN &amp; RADIOSCI LAB,STANFORD,CA 94305</t>
  </si>
  <si>
    <t>Augsburg University; University System Of New Hampshire; University of New Hampshire; University of Minnesota System; University of Minnesota Twin Cities; Stanford University</t>
  </si>
  <si>
    <t>MORRISON, K (corresponding author), BRITISH ANTARCTIC SURVEY,MADINGLEY RD,CAMBRIDGE CB3 0ET,ENGLAND.</t>
  </si>
  <si>
    <t>APR</t>
  </si>
  <si>
    <t>10.1007/s00585-994-0139-8</t>
  </si>
  <si>
    <t>NK242</t>
  </si>
  <si>
    <t>WOS:A1994NK24200005</t>
  </si>
  <si>
    <t>RYAN, PG; MOLONEY, CL; HUDON, J</t>
  </si>
  <si>
    <t>COLOR VARIATION AND HYBRIDIZATION AMONG NESOSPIZA BUNTINGS ON INACCESSIBLE ISLAND, TRISTAN-DA-CUNHA</t>
  </si>
  <si>
    <t>SUB-ANTARCTIC SKUAS; CAROTENOID-PIGMENTS; DARWIN FINCHES; METABOLISM; SELECTION; PATTERNS; TANAGER; BIRDS; PARUS; DIET</t>
  </si>
  <si>
    <t>Nesospiza buntings have speciated at the Tristan da Cunha archipelago in the central South Atlantic Ocean. Two species, the Tristan Bunting (N. acunhae) and Wilkins' Bunting (N. wilkinsi), differ markedly in size and co-occur without interbreeding on Nightingale Island. Nearby Inaccessible Island supports two altitudinally segregated color morphs of N. acunhae, as well as a hybrid complex involving acunhae and wilkinsi. Plumage variation was evaluated for 581 buntings, most of which were caught on Inaccessible Island. Nesospiza plumages vary with age and sex; immature plumage is retained for at least two years. Despite age and sex differences, there is no overlap in coloration between the upland and lowland morphs of N. acunhae on Inaccessible Island. The two morphs are distinct from the time of hatching; chicks of lowland acunhae are pinkish, whereas upland acunhae are yellow. Color differences between acunhae morphs were quantitative rather than qualitative; their feathers contain the same suite of carotenoid pigments, but at three times greater concentration in upland birds. Dispersion of different bunting populations on Inaccessible Island is closely related to vegetation types. Individually marked individuals were largely sedentary; only immature birds moved more than 400 m. The parapatric dispersion of acunhae morphs probably results from habitat-specific dietary differences. Nertera fruits are likely sources of carotenoid pigments in the diets of buntings, but feeding experiments on captive birds are needed to elucidate fully the basis of color variation between morphs. Whatever the proximate cause, plumage-color variation may allow population differentiation if birds mate assortatively on the basis of color. A review of previous visits to the islands suggests that the diversity of forms on Inaccessible Island could have been overlooked.</t>
  </si>
  <si>
    <t>UNIV SASKATCHEWAN, DEPT VET ANAT, SASKATOON S7N 0W0, SASKATCHEWAN, CANADA</t>
  </si>
  <si>
    <t>University of Saskatchewan</t>
  </si>
  <si>
    <t>UNIV CAPE TOWN, PERCY FITZPATRICK INST AFRICAN ORNITHOL, RONDEBOSCH 7700, SOUTH AFRICA.</t>
  </si>
  <si>
    <t>Hudon, Jocelyn/AAQ-2559-2021; Moloney, Coleen/B-4363-2009</t>
  </si>
  <si>
    <t>Hudon, Jocelyn/0000-0002-4268-2658; Moloney, Coleen/0000-0001-6663-8814; Ryan, Peter/0000-0002-3356-2056</t>
  </si>
  <si>
    <t>10.2307/4088596</t>
  </si>
  <si>
    <t>NM641</t>
  </si>
  <si>
    <t>WOS:A1994NM64100007</t>
  </si>
  <si>
    <t>KING, JC; ANDERSON, PS</t>
  </si>
  <si>
    <t>HEAT AND WATER-VAPOR FLUXES AND SCALAR ROUGHNESS LENGTHS OVER AN ANTARCTIC ICE SHELF</t>
  </si>
  <si>
    <t>ATMOSPHERIC SURFACE-LAYER; EDDY-CORRELATION; SENSIBLE HEAT; TEMPERATURE-MEASUREMENTS; PROFILE RELATIONSHIPS; SONIC ANEMOMETER; BOUNDARY-LAYER; BOWEN-RATIO; SEA ICE; MOMENTUM</t>
  </si>
  <si>
    <t>We present eddy-correlation measurements of heat and water vapour fluxes made during the Antarctic winter. The surface layer was stably stratified throughout the period of observation and sensible heat fluxes were always directed downwards. However, both upward and downward water vapour fluxes were observed. Their magnitude was generally small and the latent heat flux was not a significant fraction of the surface energy budget. The variation of heat and water vapour fluxes with stability is well described by Monin-Obukhov similarity theory but the scalar roughness lengths for heat and water vapour appear to be much larger than the momentum roughness length. Possible explanations of this effect are discussed.</t>
  </si>
  <si>
    <t>KING, JC (corresponding author), NERC, BRITISH ANTARCT SURVEY, MADINGLEY RD, CAMBRIDGE CB3 0ET, ENGLAND.</t>
  </si>
  <si>
    <t>VAN GODEWIJCKSTRAAT 30, 3311 GZ DORDRECHT, NETHERLANDS</t>
  </si>
  <si>
    <t>1573-1472</t>
  </si>
  <si>
    <t>10.1007/BF00713297</t>
  </si>
  <si>
    <t>NX502</t>
  </si>
  <si>
    <t>WOS:A1994NX50200006</t>
  </si>
  <si>
    <t>YAGUE, C; CANO, JL</t>
  </si>
  <si>
    <t>THE INFLUENCE OF STRATIFICATION ON HEAT AND MOMENTUM TURBULENT TRANSFER IN ANTARCTICA</t>
  </si>
  <si>
    <t>ATMOSPHERIC SURFACE-LAYER; BOUNDARY-LAYER; PROFILE RELATIONSHIPS; TEMPERATURE PROFILES; STRONG STABILITY; WIND</t>
  </si>
  <si>
    <t>Data from the Antarctic winter at Halley Base have been used in order to evaluate qualitatively and quantitatively how the stratification in the low atmosphere (evaluated with the gradient Richardson number, Ri) influences the eddy transfers of heat and momentum. Vertical profiles of wind and temperature up to 32 m, and turbulent fluxes (u'w'BAR, v'w'BAR and theta'w'BAR) measured from three ultrasonic thermo-anemometers installed at 5, 17 and 32 m are employed to calculate Ri. the friction velocity (u*) and the eddy diffusivities for heat (K(h)) and momentum (K(m)). The results show a big dependence of stability on K(m), K(h) and u*, with a sharp decrease of these turbulent parameters with increasing stability. The ratio of eddy diffusivities (K(h)/K(m)) is also analyzed and presents a decreasing tendency as Ri increases, reaching values even less than 1, i.e., there were situations where the turbulent transfer of momentum was greater than that of heat. Possible mechanisms of turbulent mixing are discussed.</t>
  </si>
  <si>
    <t>YAGUE, C (corresponding author), UNIV COMPLUTENSE MADRID,FAC CIENCIAS FIS,DEPT FIS TIERRA ASTRON P ASTROFIS 2,E-28040 MADRID,SPAIN.</t>
  </si>
  <si>
    <t>Yague, Carlos/G-4498-2011</t>
  </si>
  <si>
    <t>Yague, Carlos/0000-0002-6086-4877</t>
  </si>
  <si>
    <t>10.1007/BF00713298</t>
  </si>
  <si>
    <t>WOS:A1994NX50200007</t>
  </si>
  <si>
    <t>SCHALL, C; LATURNUS, F; HEUMANN, KG</t>
  </si>
  <si>
    <t>BIOGENIC VOLATILE ORGANOIODINE AND ORGANOBROMINE COMPOUNDS RELEASED FROM POLAR MACROALGAE</t>
  </si>
  <si>
    <t>CHEMOSPHERE</t>
  </si>
  <si>
    <t>METHYL-IODIDE CH3I; ANTARCTIC ATMOSPHERE; SEA; BROMINE; OZONE; AIR; CHEMISTRY; ATLANTIC; BROMOCHLOROMETHANES; HALOCARBONS</t>
  </si>
  <si>
    <t>During September 1992 three different species of macroalgae (Laminaria saccharina, Desmarestia aculeata and Fucus distichus) were collected on Spitsbergen. These macroalgae were cultivated in incubation vessels on Spitsbergen under polar conditions and the releasing rates of volatile organoiodine and organobromine compounds were determined by using a purge and trap system for the isolation of the compounds followed by a gas chromatographic separation with an electron capture detection. Using this method the releasing rates of CH3I, CH2ClI, CH3CH2CH2I, CH3CHICH3, CH2I2, CHBrCl2, CHBr2Cl, CH2Br2, and CHBr3 were determined. The three species of macroalgae showed distinct differences in the releasing rates for the various substances. Laminaria saccharina was found to produce the highest amounts of bromoform and dibromomethane with average releasing rates of about 72 and 8 ng per g of alga (wet weight) and day, respectively. This species also showed the highest releasing rate for diiodomethane with about 4 ng g-1 d-1, whereas the average releasing rates for methyl iodide, 1-propyl iodide, and 2-propyl iodide were highest for Fucus distichus with 0.8, 0.15, and 0.8 ng g-1 d-1, respectively. These results show that macroalgae are responsible for part of the total production of volatile iodinated and brominated organic substances in the polar coastal seawater and therefore for their corresponding atmospheric concentration, which plays an important role in atmospheric chemistry. In addition, it could be shown that every species of macroalgae has its own releasing pattern of iodinated compounds, which can possibly be used in the future for source identification.</t>
  </si>
  <si>
    <t>SCHALL, C (corresponding author), UNIV REGENSBURG,INST INORGAN CHEM,UNIV STR 31,D-93040 REGENSBURG,GERMANY.</t>
  </si>
  <si>
    <t>0045-6535</t>
  </si>
  <si>
    <t>Chemosphere</t>
  </si>
  <si>
    <t>10.1016/0045-6535(94)90076-0</t>
  </si>
  <si>
    <t>Environmental Sciences</t>
  </si>
  <si>
    <t>NP179</t>
  </si>
  <si>
    <t>WOS:A1994NP17900007</t>
  </si>
  <si>
    <t>ISAKSSON, E; KARLEN, W</t>
  </si>
  <si>
    <t>HIGH-RESOLUTION CLIMATIC INFORMATION FROM SHORT FIRN CORES, WESTERN DRONNING MAUD LAND, ANTARCTICA</t>
  </si>
  <si>
    <t>CLIMATIC CHANGE</t>
  </si>
  <si>
    <t>OXYGEN-ISOTOPE; ICE</t>
  </si>
  <si>
    <t>Ten meter firn cores were collected during the Swedish Antarctic Expedition to Dronning Maud Land, in 1988/89. The oxygen isotope stratigraphy in the cores was used to obtain a proxy-temperature record and a surface accumulation record for the last 15-30 years. The deltaO-18 record from cores on the ice shelf and the escarpment area, below 2000 m a.s.l., show high variability and little year-to-year correspondence to each other or with the temperature record from nearby Halley. A stacked firn core record was produced to avoid local variability and minor dating errors; this record shows more similarities to the Halley temperature record. The deltaO-18 records from high altitude cores show a much better correspondence to the Halley temperature record over the last 30 years, implying that the source of precipitation is more stable compared to the coastal area. The well-developed deltaO-18 stratigraphy in the cores from coastal Dronning Maud Land makes it promising for future work using ice cores as paleoclimatic records.</t>
  </si>
  <si>
    <t>ISAKSSON, E (corresponding author), UNIV STOCKHOLM, DEPT PHYS GEOG, S-10691 STOCKHOLM, SWEDEN.</t>
  </si>
  <si>
    <t>0165-0009</t>
  </si>
  <si>
    <t>1573-1480</t>
  </si>
  <si>
    <t>Clim. Change</t>
  </si>
  <si>
    <t>10.1007/BF01094405</t>
  </si>
  <si>
    <t>NQ960</t>
  </si>
  <si>
    <t>WOS:A1994NQ96000005</t>
  </si>
  <si>
    <t>PAYNE, SR; OLIVER, JE; UPRETI, GC</t>
  </si>
  <si>
    <t>EFFECT OF ANTIFREEZE PROTEINS ON THE MOTILITY OF RAM SPERMATOZOA</t>
  </si>
  <si>
    <t>CRYOBIOLOGY</t>
  </si>
  <si>
    <t>ANTARCTIC FISHES; CRYOPRESERVATION; GLYCOPEPTIDES; ICE</t>
  </si>
  <si>
    <t>The effect of the antifreeze peptide type I (AFP) from Winter flounder, Pseudopleuronectes americanus, and the antifreeze glycoprotein (AFGP) from Antarctic cod, Dissostichus mawsoni, was assessed on the motility of ram spermatozoa (Dorset and Dorset x Romney) after chilling (5 degrees C) and after freeze-thawing. During chilling, spermatozoal motility decreased significantly at an AFP or AFGP concentration of 0.1 mu g/ml and at concentrations above 10 mu g/ml (P &lt; 0.05). Thus, at 5 degrees C these antifreeze proteins can have a mildly cytotoxic effect at certain concentrations. Addition of AFP or AFGP to the freezing medium at concentrations of 0.1 to 10 mu g/ml significantly reduced the loss in spermatozoal motility that occurs due to the freeze-thaw process (P &lt; 0.001). The effect was not concentration dependent nor did it depend on which antifreeze protein was added. However, due to the cytotoxicity during the chilling stage, only AFP at a concentration of 10 mu g/ml increased the percentage of motile spermatozoa significantly following freezing and thawing over that of the control (P &lt; 0.05). Mechanisms to explain the effect of these proteins on spermatozoal motility after chilling and after freeze-thawing are proposed. (C) 1993 Academic Press, Inc.</t>
  </si>
  <si>
    <t>RUAKURA AGR RES CTR,HAMILTON,NEW ZEALAND</t>
  </si>
  <si>
    <t>AgResearch - New Zealand</t>
  </si>
  <si>
    <t>PAYNE, SR (corresponding author), MEAT IND RES INST NEW ZEALAND INC,POB 617,HAMILTON,NEW ZEALAND.</t>
  </si>
  <si>
    <t>Upreti, Girish/L-5592-2016</t>
  </si>
  <si>
    <t>Upreti, Girish/0000-0001-7178-1199</t>
  </si>
  <si>
    <t>0011-2240</t>
  </si>
  <si>
    <t>Cryobiology</t>
  </si>
  <si>
    <t>10.1006/cryo.1994.1021</t>
  </si>
  <si>
    <t>Biology; Physiology</t>
  </si>
  <si>
    <t>Life Sciences &amp; Biomedicine - Other Topics; Physiology</t>
  </si>
  <si>
    <t>NG634</t>
  </si>
  <si>
    <t>WOS:A1994NG63400007</t>
  </si>
  <si>
    <t>WANG, TC; ZHU, QY; YANG, XP; LAYNE, JR; DEVRIES, AL</t>
  </si>
  <si>
    <t>ANTIFREEZE GLYCOPROTEINS FROM ANTARCTIC NOTOTHENIOID FISHES FAIL TO PROTECT THE RAT CARDIAC EXPLANT DURING HYPOTHERMIC AND FREEZING PRESERVATION</t>
  </si>
  <si>
    <t>GLYCOPEPTIDES; STORAGE; ICE; RECRYSTALLIZATION; TEMPERATURES</t>
  </si>
  <si>
    <t>The antarctic notothenioid fishes avoid freezing through the action of circulating antifreeze glycoproteins (AFGPs). This study investigated whether AFGPs could serve as cryoprotectants for the isolated rat heart under three different storage conditions. (1) Hearts were flushed with 15 mg AFGP/ mt cardioplegic solution (CP) and stored for 9 h at 0 degrees C. This AFGP concentration has been reported to protect pig oocytes during hypothermic storage. (2) Hearts were flushed with 10 mg AFGP/ml CP-14 and stored frozen at -1.4 degrees C for 3 h. At this concentration the AFGPs significantly reduce the solution freezing point and also change the crystal morphology from dendritic to spicular. (3) Hearts were flushed with 10 mu g AFGP/ml CP-15 and stored frozen at - 1.4 degrees C for 5 h. At this low concentration the AFGPs have a strong inhibitory effect on ice recrystallization, but have little effect on the freezing point and less apparent effect on the crystal habit. After hypothermic-of-freezing storage, the functional viability was assessed by determining cardiac output (CO) during working reperfusion. No difference in CO was found between AFGP-treated and untreated hearts after 9 h of 0 degrees C storage. CO in hearts frozen in CP-14 without AFGPs recovered to 50% of the freshly perfused control hearts. Hearts frozen in the presence of high concentrations of AFGPs (10 mg/ml CP-14) failed to beat upon thawing and reperfusion, although their tissue ice content was less than that found in hearts without AFGP treatment. Hearts frozen with low concentrations of AFGPs (10 mu g/ml CP-15) showed reduced recovery upon thawing and reperfusion compared to CP-15 hearts, which recovered to 67% of freshly perfused controls. Thus notothenioid fish AFGPs not only fail to enhance storage of the isolated rat heart preparation at hypothermic temperatures; but cause increased damage under freezing conditions regardless of AFGP concentration. (C) 1994 Academic Press, Inc.</t>
  </si>
  <si>
    <t>SLIPPERY ROCK UNIV,DEPT BIOL,SLIPPERY ROCK,PA 16057; UNIV ILLINOIS,DEPT PHYSIOL &amp; BIOPHYS,CHAMPAIGN,IL 61801</t>
  </si>
  <si>
    <t>Pennsylvania State System of Higher Education (PASSHE); Slippery Rock University - Pennsylvania; University of Illinois System; University of Illinois Urbana-Champaign</t>
  </si>
  <si>
    <t>WANG, TC (corresponding author), UNIV ROCHESTER,DEPT SURG,ROCHESTER,NY 14642, USA.</t>
  </si>
  <si>
    <t>NHLBI NIH HHS [HL45129] Funding Source: Medline</t>
  </si>
  <si>
    <t>NHLBI NIH HHS(United States Department of Health &amp; Human ServicesNational Institutes of Health (NIH) - USANIH National Heart Lung &amp; Blood Institute (NHLBI))</t>
  </si>
  <si>
    <t>10.1006/cryo.1994.1022</t>
  </si>
  <si>
    <t>WOS:A1994NG63400008</t>
  </si>
  <si>
    <t>WHITWORTH, T; NOWLIN, WD; ORSI, AH; LOCARNINI, RA; SMITH, SG</t>
  </si>
  <si>
    <t>WEDDELL SEA SHELF WATER IN THE BRANSFIELD STRAIT AND WEDDELL-SCOTIA CONFLUENCE</t>
  </si>
  <si>
    <t>OCEAN; CURRENTS</t>
  </si>
  <si>
    <t>The unusual stratification of the waters in the Weddell-Scotia Confluence between the Scotia and Weddell Seas and in the Bransfield Strait is traced to the influence of shelf waters from the northwest Weddell Sea. The shelf waters span the density range encompassed by the warm, salty Circumpolar Deep Water (CDW) of the Antarctic Circumpolar Current, and the colder and slightly fresher CDW in the Weddell Sea. An isopycnal mixture of these three source waters flows eastward from the tip of the Antarctic Peninsula into the Weddell-Scotia Confluence region, and westward north of the Peninsula, where it flows downslope to renew the deep waters of the Bransfield Strait. This mixing scheme can occur year-round, in contrast to some previous explanations of the stratification in the region, which relied on the (unobserved) winter convective overturn of the water column.</t>
  </si>
  <si>
    <t>TEXAS A&amp;M UNIV,DEPT RECREAT PK &amp; TOURISM SCI,COLLEGE STN,TX 77843</t>
  </si>
  <si>
    <t>Texas A&amp;M University System; Texas A&amp;M University College Station</t>
  </si>
  <si>
    <t>WHITWORTH, T (corresponding author), TEXAS A&amp;M UNIV,DEPT OCEANOG,COLLEGE STN,TX 77843, USA.</t>
  </si>
  <si>
    <t>10.1016/0967-0637(94)90046-9</t>
  </si>
  <si>
    <t>NV478</t>
  </si>
  <si>
    <t>WOS:A1994NV47800002</t>
  </si>
  <si>
    <t>POORE, GCB; JUST, J; COHEN, BF</t>
  </si>
  <si>
    <t>COMPOSITION AND DIVERSITY OF CRUSTACEA ISOPODA OF THE SOUTHEASTERN AUSTRALIAN CONTINENTAL-SLOPE</t>
  </si>
  <si>
    <t>SEA ASELLOTE ISOPODS; DEEP-SEA; BASS STRAIT; TASMAN SEA; NORTHEAST ATLANTIC; SPECIES-DIVERSITY; BIODIVERSITY; TEMPERATE; NUTRIENT; RICHNESS</t>
  </si>
  <si>
    <t>The continental slope of southeastern Australia is a complex hydrological region where sediment is biogenic and largely derived from the nearby shelf. The isopod fauna of the slope between 200 and 3150 m depth has been investigated on four transects (32-degrees-S-42-degrees-S). Forty-six non-quantitative epibenthic sled, beam-trawl, corer and trawl samples captured 6870 isopod individuals. A total of 359 species belonging to 36 families is recognised, 10% of which can be identified to known species, a much smaller fraction than in previous comparable surveys; 69% are asellotes. Species estimates made using the rarefaction method suggest that the number of species on the southeastern Australian slope is greater than that found on several better-studied slopes in the Atlantic, Arctic or Antarctic. This seems to agree with the observation that species diversity in mid-latitudes in the Southern Hemisphere is higher than at similar latitudes in the Northern Hemisphere. The implication of this observation is that estimates of the number of species in the deep sea by Grassle and Maciolek may be too low. The number of species decreased less rapidly with depth at the more southern transects (off Bass Strait and Tasmania) than at the northern transect (off Sydney). Most species were very rare: only 32 occurred in five or more of the 46 samples; half occurred in only one sample. Classification and ordination of sites discriminated between shallow samples (200-520 m) and deeper samples (&gt;400 m) with good characterisation of sample groups by species groups. Discrimination of transects was weak and gave little support for biogeographic regionalisation of the slope fauna.</t>
  </si>
  <si>
    <t>POORE, GCB (corresponding author), MUSEUM VICTORIA,DEPT CRUSTACEA,SWANSTON ST,MELBOURNE,VIC 3000,AUSTRALIA.</t>
  </si>
  <si>
    <t>10.1016/0967-0637(94)90049-3</t>
  </si>
  <si>
    <t>WOS:A1994NV47800005</t>
  </si>
  <si>
    <t>PUSHCHAROVSKY, YM</t>
  </si>
  <si>
    <t>THE DEMARCATION FRACTURE-ZONES ON THE OCEANIC FLOOR, AS A SPECIFIC CATEGORY OF THE TECTONIC DISCORDANCE</t>
  </si>
  <si>
    <t>DOKLADY AKADEMII NAUK</t>
  </si>
  <si>
    <t>AUSTRALIAN-ANTARCTIC DISCORDANCE; ISOTOPE EVIDENCE</t>
  </si>
  <si>
    <t>PUSHCHAROVSKY, YM (corresponding author), RUSSIAN ACAD SCI,INST GEOL,MOSCOW,RUSSIA.</t>
  </si>
  <si>
    <t>0869-5652</t>
  </si>
  <si>
    <t>DOKL AKAD NAUK+</t>
  </si>
  <si>
    <t>Dokl. Akad. Nauk</t>
  </si>
  <si>
    <t>NM955</t>
  </si>
  <si>
    <t>WOS:A1994NM95500022</t>
  </si>
  <si>
    <t>POLYAKOV, IV</t>
  </si>
  <si>
    <t>ON THE MAINTENANCE MECHANISM OF THE ARCTIC-OCEAN BAROCLINIC FIELDS STRUCTURE BY THE TIDAL MOTION</t>
  </si>
  <si>
    <t>POLYAKOV, IV (corresponding author), ARCTIC &amp; ANTARCTIC RES INST,ST PETERSBURG,RUSSIA.</t>
  </si>
  <si>
    <t>WOS:A1994NM95500028</t>
  </si>
  <si>
    <t>BORG, SG; DEPAOLO, DJ</t>
  </si>
  <si>
    <t>LAURENTIA, AUSTRALIA, AND ANTARCTICA AS A LATE PROTEROZOIC SUPERCONTINENT - CONSTRAINTS FROM ISOTOPIC MAPPING</t>
  </si>
  <si>
    <t>NORTHERN VICTORIA LAND; UNITED-STATES; TRANSANTARCTIC MOUNTAINS; CONTINENTAL-MARGIN; WOPMAY OROGEN; AMERICA; AGE; CONNECTION; SUPERGROUP; NEODYMIUM</t>
  </si>
  <si>
    <t>The reconstruction of Laurentia, Australia, and Antarctica into a Proterozoic supercontinent is evaluated by analyzing the fit of Precambrian provinces defined by isotopic and geochronologic mapping. The analysis is complicated by allochthonous segments of the Antarctic and eastern Australian margins. Removal of the allochthonous provinces produces a closer fit of the continents; there is a match of Early Proterozoic basement between southwestern Laurentia and the only exposure of craton known from the paleo-Pacific margin of Antarctica. In addition, western Laurentia is brought closer to the Australian Gawler block, consistent with provenance interpretations of the Belt Supergroup. Removal of the allochthonous provinces by right-lateral translation relative to the Antarctic craton margin places them in a pre-750 Ma position where they could be southwestward extensions of the Yavapai-Mazatzal and Grenville provinces of southern Laurentia. This modified reconstruction leads to a prediction of extensive Archean basement in Antarctica between the South Pole and Victoria Land, a prediction partly borne out by Archean rocks in the Miller Range of the Transantarctic Mountains; it also predicts the presence of 1.4 Ga rapakivi granites in the Transantarctic Mountains basement. This configuration implies assembly of the Australian-Antarctica Gondwana margin by terrane accretion following, or accompanied by, left-lateral translation. This is compatible with a tectonic regime of clockwise rotation of Laurentia relative to Australia and Antarctica after rifting. Thus, the proposed supercontinent, with some modifications, has potential for explaining several aspects of the pattern of Precambrian provinces in the three continents.</t>
  </si>
  <si>
    <t>UNIV CALIF BERKELEY,BERKELEY CTR ISOTOPE GEOCHEM,BERKELEY,CA 94720; LAWRENCE BERKELEY LAB,DIV EARTH SCI,BERKELEY,CA 94720</t>
  </si>
  <si>
    <t>University of California System; University of California Berkeley; United States Department of Energy (DOE); Lawrence Berkeley National Laboratory</t>
  </si>
  <si>
    <t>DePaolo, Donald James/ISU-7105-2023</t>
  </si>
  <si>
    <t>10.1130/0091-7613(1994)022&lt;0307:LAAAAA&gt;2.3.CO;2</t>
  </si>
  <si>
    <t>NE800</t>
  </si>
  <si>
    <t>WOS:A1994NE80000005</t>
  </si>
  <si>
    <t>MOORE, JC; WOLFF, EW; CLAUSEN, HB; HAMMER, CU; LEGRAND, MR; FUHRER, K</t>
  </si>
  <si>
    <t>ELECTRICAL RESPONSE OF THE SUMMIT-GREENLAND ICE CORE TO AMMONIUM, SULFURIC-ACID, AND HYDROCHLORIC-ACID</t>
  </si>
  <si>
    <t>ANTARCTIC ICE; CONDUCTIVITY; CHEMISTRY</t>
  </si>
  <si>
    <t>Electrical and chemical analysis of the GRIP ice core from Summit in central Greenland confirms that the ECM current is controlled solely by acids in the ice, though there could be different responses for different acids. The dielectric conductivity is dependent on strong acid, on sea salt chloride, and also on ammonium concentrations in the ice. The response to NH4+ is similar to that of sea salt chloride, as they both conduct only at AC frequencies, but NH4+ is approximately twice as conductive per mole. The response to the strong acids shows results consistent with earlier work, with similar responses throughout the length of the core. It seems as if all the thousands of electrical peaks in the GRIP core may be explained by the response to just three chemical species: acidity, ammonium salts, and a third component which is probably chloride.</t>
  </si>
  <si>
    <t>NERC,BRITISH ANTARCTIC SURVEY,CAMBRIDGE CB3 0ET,ENGLAND; UNIV BERN,INST PHYS,CH-3012 BERN,SWITZERLAND; UNIV COPENHAGEN,NIELS BOHR INST,DEPT GEOPHYS,DK-2200 COPENHAGEN,DENMARK; LAB GLACIOL &amp; GEOPHYS ENVIRONM,F-08402 ST MARTIN DHERES,FRANCE</t>
  </si>
  <si>
    <t>UK Research &amp; Innovation (UKRI); Natural Environment Research Council (NERC); NERC British Antarctic Survey; University of Bern; University of Copenhagen; Niels Bohr Institute</t>
  </si>
  <si>
    <t>Moore, John C/B-2868-2013; Legrand, Michel/AAU-4678-2020; Wolff, Eric W/D-7925-2014; Clausen, Helene/AAU-8786-2020</t>
  </si>
  <si>
    <t>Moore, John C/0000-0001-8271-5787; Wolff, Eric W/0000-0002-5914-8531;</t>
  </si>
  <si>
    <t>APR 1</t>
  </si>
  <si>
    <t>10.1029/94GL00542</t>
  </si>
  <si>
    <t>NE512</t>
  </si>
  <si>
    <t>WOS:A1994NE51200015</t>
  </si>
  <si>
    <t>DOMINE, F; THIBERT, E; VANLANDEGHEM, F; SILVENTE, E; WAGNON, P</t>
  </si>
  <si>
    <t>DIFFUSION AND SOLUBILITY OF HCL IN ICE - PRELIMINARY-RESULTS</t>
  </si>
  <si>
    <t>ANTARCTIC STRATOSPHERE; VAPOR-PRESSURES; NITRIC-ACID; OZONE</t>
  </si>
  <si>
    <t>The diffusion and solubility of HCl in ice have been measured between -5 and -15-degrees-C by exposing large single crystals of ice to low vapor pressures of HCl for several days. The solubility is found to be (1.0+/-0.15) x 10(-4) mol/l at -15-degrees-C under a 5.6x10(4) Pa HCl partial pressure. The diffusion coefficient is of the order of 10(-12) cm2s-1 at -8-degrees-C, but the determination of the value is affected by small angle boundaries, where HCl motion is much faster. Extrapolation of these results suggests that HCl is not incorporated into stratospheric ice crystals.</t>
  </si>
  <si>
    <t>DOMINE, F (corresponding author), CNRS,GLACIOL &amp; GEOPHYS ENVIRONNEMENT LAB,BP 96,54 RUE MOLIERE,F-38402 ST MARTIN DHERES,FRANCE.</t>
  </si>
  <si>
    <t>Domine, Florent/E-8699-2011</t>
  </si>
  <si>
    <t>THIBERT, Emmanuel/0000-0003-2843-5367</t>
  </si>
  <si>
    <t>10.1029/94GL00512</t>
  </si>
  <si>
    <t>WOS:A1994NE51200024</t>
  </si>
  <si>
    <t>MILLER, JM; DOBSON, SJ; FRANZMANN, PD; MCMEEKIN, TA</t>
  </si>
  <si>
    <t>REEVALUATING THE CLASSIFICATION OF PARACOCCUS HALODENITRIFICANS WITH SEQUENCE COMPARISONS OF 16S RIBOSOMAL DNA</t>
  </si>
  <si>
    <t>INTERNATIONAL JOURNAL OF SYSTEMATIC BACTERIOLOGY</t>
  </si>
  <si>
    <t>FAMILY HALOMONADACEAE; MEMBERS; NOV</t>
  </si>
  <si>
    <t>The results of phylogenetic analysis in which 16S ribosomal DNA sequences were compared confirmed previous chemotaxonomic data which suggested that Paracoccus halodentrificans is inappropriately placed in the genus Paracoccus, which belongs in the a subclass of the Proteobacteria. P. halodenitrificans should be placed in the family Halomononadaceae, which belongs in the gamma subclass of the Proteobacteria.</t>
  </si>
  <si>
    <t>ANTARCTIC CRC,AUSTRALIAN COLLECT ANTARCTIC MICROORGANISMS,HOBART,TAS 7001,AUSTRALIA</t>
  </si>
  <si>
    <t>MILLER, JM (corresponding author), UNIV TASMANIA,DEPT AGR SCI,GPO BOX 252C,HOBART,TAS 7001,AUSTRALIA.</t>
  </si>
  <si>
    <t>0020-7713</t>
  </si>
  <si>
    <t>INT J SYST BACTERIOL</t>
  </si>
  <si>
    <t>Int. J. Syst. Bacteriol.</t>
  </si>
  <si>
    <t>10.1099/00207713-44-2-360</t>
  </si>
  <si>
    <t>NE811</t>
  </si>
  <si>
    <t>WOS:A1994NE81100027</t>
  </si>
  <si>
    <t>AINLEY, DG; RIBIC, CA; FRASER, WR</t>
  </si>
  <si>
    <t>ECOLOGICAL STRUCTURE AMONG MIGRANT AND RESIDENT SEABIRDS OF THE SCOTIA-WEDDELL CONFLUENCE REGION</t>
  </si>
  <si>
    <t>HABITAT EXPANSION; HABITAT PREFERENCE; RESIDENT AND MIGRATORY AVIFAUNAS; ECOLOGICAL STRUCTURE; ANTARCTIC PELAGIC SEABIRDS</t>
  </si>
  <si>
    <t>COMMUNITY STRUCTURE; ANTARCTICA; ABUNDANCE; WATERS; OCEAN; SEA; GROWTH; KRILL; BIRDS; ZONE</t>
  </si>
  <si>
    <t>1. We quantitatively assess seasonal changes in community structure and habitat selection among seabirds in the Scotia-Weddell Confluence region, Antarctica. Additionally, we discuss the biological and physical factors underlying the patterns. Data were derived from strip-transects on closely-coordinated multidisciplinary cruises that characterized the physics and biology during spring 1983, autumn 1986 and winter 1988. 2. We describe for the first time ever for the Southern Ocean seasonal changes in seabird communities in terms of composition, using cluster analysis, as well as relative density and diversity among species. Sea-surface temperature, distance to the pack ice edge and ice type, all physical characteristics of habitat, were the most important environmental variables that affected assemblage composition. We identified three recurrent assemblages of species. One persistent assemblage, present year round, was associated with the pack ice; another was associated with open waters immediately adjacent to the ice; and a third was a far-from-ice assemblage. Only the two open-water assemblages changed markedly on a seasonal basis. 3. Close similarity of patterns in the spring 1983 data with those collected during spring 1976 in the Ross Sea, on the other side of Antarctica, supported our contention that we were comparing seasonal and not interannual differences in community structure. 4. In spite of a major reduction in the number and density of species in the open-water assemblages during winter, the pack-ice assemblage exhibited no habitat expansion, which might be expected if competition affected community structure and habitat selection. The pack ice, in contrast to the adjacent open water, is a habitat in which food is abundantly available year round for an assemblage of species specialized to exploit the opportunities present. Unspecialized species vacate the region when food becomes sparse.</t>
  </si>
  <si>
    <t>US EPA, ENVIRONM RES LAB, CORVALLIS, OR 97333 USA</t>
  </si>
  <si>
    <t>United States Environmental Protection Agency</t>
  </si>
  <si>
    <t>POINT REYES BIRD OBSERV, STINSON BEACH, CA 94970 USA.</t>
  </si>
  <si>
    <t>10.2307/5553</t>
  </si>
  <si>
    <t>MZ057</t>
  </si>
  <si>
    <t>WOS:A1994MZ05700012</t>
  </si>
  <si>
    <t>GREET, PA; JACKA, F</t>
  </si>
  <si>
    <t>ANALYSIS OF HIGH-RESOLUTION MESOSPHERIC SODIUM TWILIGHT SPECTRAL EMISSION PROFILES</t>
  </si>
  <si>
    <t>South Pacific STEP (Solar Terrestrial Energy Program) Workshop during the 10th Congress of the Australian-Institute-of-Physics</t>
  </si>
  <si>
    <t>FEB 10-14, 1992</t>
  </si>
  <si>
    <t>MELBOURNE, AUSTRALIA</t>
  </si>
  <si>
    <t>FABRY-PEROT SPECTROMETER; LAYER; TEMPERATURE; ANTARCTICA; MAWSON</t>
  </si>
  <si>
    <t>High-resolution Fabry-Perot spectrometers have been used for observations of mesospheric sodium spectral emissions excited by resonant scattering of sunlight. These observations are used to estimate winds and temperatures in the emission region. Hollow-cathode lamps have been used to define the rest wavelength for calculation of wind estimates from the Doppler shift of sky emission. Careful analysis of both lamp and sky spectra show the presence of self-absorption. The nature of the absorption is different for lamp and sky profiles, in the former case absorption occurs after emission, and in the latter absorption occurs in the incident radiation prior to emission. There is a further complication in the latter case, namely, the Doppler shift of the absorption is determined by the wind component in the direction of the Sun while the Doppler shift of the emission is determined by the wind component in the direction of viewing. The effects of these absorption processes on wind and temperature estimates will be discussed.</t>
  </si>
  <si>
    <t>UNIV ADELAIDE,DEPT PHYS &amp; MATH PHYS,ADELAIDE,SA 5001,AUSTRALIA</t>
  </si>
  <si>
    <t>University of Adelaide</t>
  </si>
  <si>
    <t>GREET, PA (corresponding author), AUSTRALIAN ANTARCTIC DIV,CHANNEL HIGHWAY,KINGSTON,TAS 7050,AUSTRALIA.</t>
  </si>
  <si>
    <t>10.1016/0021-9169(94)90101-5</t>
  </si>
  <si>
    <t>MW262</t>
  </si>
  <si>
    <t>WOS:A1994MW26200007</t>
  </si>
  <si>
    <t>DEDEUGE, MA; GREET, PA; JACKA, F</t>
  </si>
  <si>
    <t>OPTICAL OBSERVATIONS OF GRAVITY-WAVES IN THE AURORAL-ZONE</t>
  </si>
  <si>
    <t>COMPLEX AIRGLOW CHEMISTRIES; LOWER THERMOSPHERE; MIDDLE ATMOSPHERE; EMISSION; EXCITATION; MOTIONS; MODEL; DISTURBANCES; TEMPERATURE; IONOSPHERE</t>
  </si>
  <si>
    <t>Night-time observations of O(1D) lambda630 nm and O(1S) lambda558 nm thermospheric emissions were made at Mawson, Antarctica (67.6-degrees-S, 62.9-degrees-E) from 1982 to 1989, using a three-field photometer. Cross-spectral analysis of the data was used to extract frequencies and horizontal trace velocities of periodic structures. Structures in the lambda630 nm emission were characteristic of large-scale waves, and those in the lambda558 nm emission were characteristic of medium-scale waves. The results showed distinct polarisation of the propagation azimuths; waves in the lambda630 nm emission propagated approximately northwestward throughout the 8 yr period, whilst propagation azimuths of waves in the lambda558 nm emission appeared to be solar-cycle-dependent. It is suggested that waves observed in the lambda630 nm emission were of predominantly auroral electrojet origin, whilst those observed in the lambda558 nm emission were of both auroral and tropospheric origin.</t>
  </si>
  <si>
    <t>AUSTRALIAN ANTARCTIC DIV,KINGSTON,TAS 7050,AUSTRALIA; UNIV ADELAIDE,DEPT PHYS &amp; MATH PHYS,ADELAIDE,SA 5000,AUSTRALIA</t>
  </si>
  <si>
    <t>Australian Antarctic Division; University of Adelaide</t>
  </si>
  <si>
    <t>DEDEUGE, MA (corresponding author), UNIV ADELAIDE,MAWSON INST ANTARCTIC RES,ADELAIDE,SA 5000,AUSTRALIA.</t>
  </si>
  <si>
    <t>10.1016/0021-9169(94)90102-3</t>
  </si>
  <si>
    <t>WOS:A1994MW26200008</t>
  </si>
  <si>
    <t>BEGGS, HM; ESSEX, EA; RASCH, D</t>
  </si>
  <si>
    <t>ANTARCTIC POLAR-CAP TOTAL ELECTRON-CONTENT OBSERVATIONS FROM CASEY-STATION</t>
  </si>
  <si>
    <t>F-REGION</t>
  </si>
  <si>
    <t>In early 1990 a modified JMR-1 satellite receiver system was installed at Casey Station, Antarctica (g.g. 66.28-degrees-S, 110.54-degrees-E, -80.4-degrees-LAMBDA, magnetic midnight 1816 UT, L = 37.8), in order to monitor the differential phase between the 150 and 400 MHz signals from polar orbiting NNSS satellites. Total electron content (TEC) was calculated using the differential phase and Casey ionosonde foF2 data, and is presented here for near sunspot maximum in August 1990 and exactly one year later. The data are used to investigate long-lived ionization enhancements at invariant latitudes polewards of -80-degrees-LAMBDA, and the 'polar hole', a region from -70 to -80-degrees-LAMBDA on the nightside of the polar cap where reduced electron density exists because of the long transport time of plasma from the dayside across the polar cap. A comparison is made between the Casey TEC data and the Utah State University Time Dependent Ionospheric Model (TDIM) which uses as variables the solar index (F10.7), season (summer, winter or equinox), global magnetic index (K(p)), IMF B(y) direction, and universal time (UT) [SOJKA et al. (1991) Adv. Space Res. 11(10), 39].</t>
  </si>
  <si>
    <t>LA TROBE UNIV,DEPT PHYS,BUNDOORA,VIC 3083,AUSTRALIA</t>
  </si>
  <si>
    <t>BEGGS, HM (corresponding author), ANTARCTIC DIV,KINGSTON,TAS 7050,AUSTRALIA.</t>
  </si>
  <si>
    <t>10.1016/0021-9169(94)90105-8</t>
  </si>
  <si>
    <t>WOS:A1994MW26200011</t>
  </si>
  <si>
    <t>DUNLOP, IS; MENK, FW; HANSEN, HJ; FRASER, BJ; MORRIS, RJ</t>
  </si>
  <si>
    <t>A MULTISTATION STUDY OF LONG-PERIOD GEOMAGNETIC-PULSATIONS AT CUSP AND BOUNDARY-LAYER LATITUDES</t>
  </si>
  <si>
    <t>FLUX-TRANSFER EVENTS; LOW-ALTITUDE; IDENTIFICATION; MAGNETOPAUSE; MICROPULSATIONS; RECONNECTION; INSTABILITY; WAVES; LINE; TIME</t>
  </si>
  <si>
    <t>The characteristics of 1-20 mHz (Pc5) geomagnetic pulsations recorded during the daytime on the ground at cusp and boundary layer latitudes have been examined. On quiet and moderately disturbed days the major spectral contributions are due to three different mechanisms. Sustained oscillations whose properties are consistent with the Kelvin-Helmholtz instability at the low latitude boundary layer are the dominant mechanism at -70 to -75-degrees geomagnetic latitude. Transient irregular pulsations are frequently seen at single stations at the foot of polar cap and boundary layer field lines. Occasionally similar transients occur essentially simultaneously at widely spaced stations accompanied by absorption spikes on riometer records. The latter signals are most likely due to solar wind pressure pulses on the magnetopause. At cusp latitudes the major spectral contribution arises from sustained irregular pulsations centred on magnetic noon. Although their occurrence is related to the proximity of the cusp's particle signature, it may be more appropriate to discuss these signals in terms of fluctuations in boundary layer or mantle currents.</t>
  </si>
  <si>
    <t>UNIV NEWCASTLE, DEPT PHYS, NEWCASTLE, NSW 2308, AUSTRALIA.</t>
  </si>
  <si>
    <t>Menk, Frederick/A-2640-2009</t>
  </si>
  <si>
    <t>Menk, Frederick/0000-0002-1154-6223</t>
  </si>
  <si>
    <t>10.1016/0021-9169(94)90106-6</t>
  </si>
  <si>
    <t>WOS:A1994MW26200012</t>
  </si>
  <si>
    <t>DAVINO, R; CARUSO, C; TAMBURRINI, M; ROMANO, M; RUTIGLIANO, B; DELAURETO, PP; CAMARDELLA, L; CARRATORE, V; DIPRISCO, G</t>
  </si>
  <si>
    <t>MOLECULAR CHARACTERIZATION OF THE FUNCTIONALLY DISTINCT HEMOGLOBINS OF THE ANTARCTIC FISH TREMATOMUS-NEWNESI</t>
  </si>
  <si>
    <t>AMINO-ACID-SEQUENCE; NOTOTHENIA-CORIICEPS-NEGLECTA; SINGLE HEMOGLOBIN; CYPRINUS-CARPIO; LIGAND-BINDING; ALPHA-CHAIN; PURIFICATION; KINETICS</t>
  </si>
  <si>
    <t>Antarctic fish of the family Nototheniidae usually have a single major hemoglobin (Hb 1), often a second, minor component (Hb 2, about 5% of the total), and traces of another component (Hb C, less than 1%). These are functionally similar Bohr and Root effect hemoglobins. All species of other highly endemic fish families so far investigated also have one single major hemoglobin. The hematological features of the nototheniid Trematomus newnesi are remarkably different. It is the only Antarctic species in which Hb 1 and Hb 2 display only a very weak Bohr effect and no Root effect. Perhaps consequentially, Hb C (the only component showing regulation of oxygen binding by protons and other effectors) is not present in traces but accounts for 20-25% of the total. The primary structure of the three hemoglobins of T. newnesi and of Root effect HbC present in trace amounts in another nototheniid (Pagothenia bernacchii) is discussed in relationship with oxygen binding and in terms of molecular and stereochemical models. The hemoglobin multiplicity, the oxygen binding features of Hb 1 and Hb 2, and the presence of functionally distinct components, thus reveal that the oxygen transport of T. newnesi has unique characteristics.</t>
  </si>
  <si>
    <t>CNR,INST PROT BIOCHEM &amp; ENZYMOL,VIA MARCONI 10,I-80125 NAPLES,ITALY; CNR,INST PROT BIOCHEM &amp; ENZYMOL,I-80125 NAPLES,ITALY</t>
  </si>
  <si>
    <t>Consiglio Nazionale delle Ricerche (CNR); Istituto di Biochimica delle Proteine (IBP-CNR); Consiglio Nazionale delle Ricerche (CNR); Istituto di Biochimica delle Proteine (IBP-CNR)</t>
  </si>
  <si>
    <t>caruso, carla/AAC-4123-2019</t>
  </si>
  <si>
    <t>caruso, carla/0000-0002-2482-8254; TAMBURRINI, MAURIZIO/0000-0001-5987-0957</t>
  </si>
  <si>
    <t>NE053</t>
  </si>
  <si>
    <t>WOS:A1994NE05300045</t>
  </si>
  <si>
    <t>MCCLINTOCK, JB; BAKER, BJ; SLATTERY, M; HAMANN, M; KOPITZKE, R; HEINE, J</t>
  </si>
  <si>
    <t>CHEMOTACTIC TUBE-FOOT RESPONSES OF A SPONGIVOROUS SEA STAR PERKNASTER-FUSCUS TO ORGANIC EXTRACTS FROM ANTARCTIC SPONGES</t>
  </si>
  <si>
    <t>JOURNAL OF CHEMICAL ECOLOGY</t>
  </si>
  <si>
    <t>ANTARCTICA; SPONGE; SEA STAR; PERKNASTER-FUSCUS; CHEMOTACTIC; REPELLENT; CHEMICAL DEFENSE; POLAR; MARINE BENTHOS</t>
  </si>
  <si>
    <t>CHEMICAL DEFENSE; BIOCHEMICAL-COMPOSITION; ENERGETIC COMPOSITION; MARINE-INVERTEBRATES; DENDRILLA-MEMBRANOSA; ECHINODERMATA; METABOLITES; TOXICITY; ECOLOGY; SOUND</t>
  </si>
  <si>
    <t>Hexane, chloroform, and methanol extracts of 18 species of antarctic sponges were tested for their ability to induce sustained tube-foot retraction in the antarctic spongivorous sea star Perknaster fuscus. Extracts were imbedded in silicone and used to coat the tip of a glass rod, which was allowed to contact an extended tube-foot. Retraction times were measured and compared with three controls: contact with a glass rod coated with a hexane extract of fish (feeding stimulant), contact with the glass rod alone (mechanical control), and contact with the glass rod coated with silicone alone (silicone control). Only extracts of the sponge Mycale acerata did not elicit significantly longer tube-foot retraction times than controls for at least one of the three organic extracts. Hexane sponge extracts elicited the lowest levels of significant tube-foot responses, with only 39% of the sponge species tested showing activity in this fraction. In contrast, chloroform and methanol extracts elicited a significant tube-foot retraction response in 73% and 78% of the species tested, respectively. This indicates that in this assay repellent metabolites are generally more polar substances. It remains to be determined that secondary metabolites are responsible for all of the tube-foot retraction responses detected in sea stars exposed to sponge extracts; bioactive secondary metabolites have been isolated from a number of these antarctic sponges. It may be of ecological significance that the two rapidly growing sponges, Homaxinella balfourensis and Mycale acerata, were either not repellent or had low repellency, and that M. acerata is the primary dietary item of Perknaster fuscus.</t>
  </si>
  <si>
    <t>FLORIDA INST TECHNOL,DEPT CHEM,MELBOURNE,FL 32901; UNIV HAWAII MANOA,DEPT CHEM,HONOLULU,HI 96822; MOSS LANDING MARINE LABS,MOSS LANDING,CA 95039</t>
  </si>
  <si>
    <t>Florida Institute of Technology; University of Hawaii System; University of Hawaii Manoa; Moss Landing Marine Laboratories</t>
  </si>
  <si>
    <t>MCCLINTOCK, JB (corresponding author), UNIV ALABAMA,DEPT BIOL,BIRMINGHAM,AL 35294, USA.</t>
  </si>
  <si>
    <t>Hamann, Mark T./ABG-5857-2020; Baker, Bill/N-4312-2019</t>
  </si>
  <si>
    <t>Hamann, Mark T./0000-0002-3798-4002;</t>
  </si>
  <si>
    <t>PLENUM PUBL CORP</t>
  </si>
  <si>
    <t>233 SPRING ST, NEW YORK, NY 10013</t>
  </si>
  <si>
    <t>0098-0331</t>
  </si>
  <si>
    <t>J CHEM ECOL</t>
  </si>
  <si>
    <t>J. Chem. Ecol.</t>
  </si>
  <si>
    <t>10.1007/BF02059583</t>
  </si>
  <si>
    <t>Biochemistry &amp; Molecular Biology; Ecology</t>
  </si>
  <si>
    <t>Biochemistry &amp; Molecular Biology; Environmental Sciences &amp; Ecology</t>
  </si>
  <si>
    <t>NG403</t>
  </si>
  <si>
    <t>WOS:A1994NG40300004</t>
  </si>
  <si>
    <t>CLARK, FE</t>
  </si>
  <si>
    <t>NEW SPECIES AND A NEW GENUS OF NEOGENE BENTHIC FORAMINIFERA FROM THE SOUTHWEST PACIFIC-OCEAN</t>
  </si>
  <si>
    <t>JOURNAL OF FORAMINIFERAL RESEARCH</t>
  </si>
  <si>
    <t>Nine new species of benthic foraminifera are described from sediments of the southwest Pacific Ocean. All are bathyal to abyssal in their distribution. Two of them, Globocassidulina hooperi n. sp. and Pseudoparrella parca n. sp., are particularly significant because their occurrence is limited to abyssal depths, coincident with the distribution of Antarctic Bottom Water and its close derivatives. A distinct mode of chamber arrangement, combining two styles of biserial development, characterizes Hooperella strigata, n. gen., n. sp., which serves as the basis for the erection of Hooperellidae, a new family in the superfamily Cassidulinacea. The other species to be described herein are Ammobaculites paradoxus, Globulotuba scrippsi, Turrilina hadra, Schackoinella favoculcita, Heronallenia cursa, and Nonion belfordi. Lectotype and paralectotype specimens are designated for Ammobaculites filiformis Earland.</t>
  </si>
  <si>
    <t>CLARK, FE (corresponding author), UNIV ALBERTA, DEPT GEOL, EDMONTON T6G 2E3, ALBERTA, CANADA.</t>
  </si>
  <si>
    <t>CUSHMAN FOUNDATION FORAMINIFERAL RESEARCH</t>
  </si>
  <si>
    <t>PO BOX 7065, LAWRENCE, KS 66044-7065 USA</t>
  </si>
  <si>
    <t>0096-1191</t>
  </si>
  <si>
    <t>J FORAMIN RES</t>
  </si>
  <si>
    <t>J. Foraminifer. Res.</t>
  </si>
  <si>
    <t>10.2113/gsjfr.24.2.110</t>
  </si>
  <si>
    <t>NP189</t>
  </si>
  <si>
    <t>WOS:A1994NP18900003</t>
  </si>
  <si>
    <t>RODGER, AS; PINNOCK, M; DUDENEY, JR; BAKER, KB; GREENWALD, RA</t>
  </si>
  <si>
    <t>A NEW MECHANISM FOR POLAR PATCH FORMATION</t>
  </si>
  <si>
    <t>HIGH-LATITUDE IONOSPHERE; SMALL-SCALE IRREGULARITIES; F-REGION; ION DRIFT; PARTICLE-PRECIPITATION; DAYSIDE IONOSPHERE; PLASMA CONVECTION; CUSP IONOSPHERE; HF-RADAR; CAP</t>
  </si>
  <si>
    <t>Polar patches are regions within the polar cap where the F-region electron concentration and airglow emission at 630 nm are enhanced above a background level. Previous observations have demonstrated that polar patches can be readily identified in Polar Anglo-American Conjugate Experiment (PACE) data. Here PACE data and those from complementary instruments are used to show that some polar patches form in the dayside cusp within a few minutes of the simultaneous occurrence of a flow channel event (short-lived plasma jets approximately 2 km s-1) and azimuthal flow changes in the ionospheric convection pattern. The latter are caused by variations of the y-component of the interplanetary magnetic field. The physical processes by which these phenomena cause plasma enhancements and depletions in the vicinity of the dayside cusp and cleft are discussed. Subsequently, these features are transported into the polar cap where they continue to evolve. The spatial scale of patches when formed is usually 200-1000 km in longitude and 2-degrees-3-degrees wide in latitude. Their motion after formation and the velocity of the plasma within the patches are the same, indicating that they are drifting under the action of an electric field. Occasionally, patches are observed to occur simultaneously in geomagnetic conjugate regions. Since some of these observations are incompatible with the presently-accepted model for patch formation involving the expansion of the high latitude convection pattern entraining solar-produced plasma, further modeling of the effects of energetic particle precipitation in the cusp, the consequences of flow channel events on the plasma concentrations, and the time dependence of plasma convection as a result of interplanetary magnetic field By changes is strongly recommended. Such studies could be used to determine the relative importance of this new mechanism compared with the existing theory for patch formation as a function of universal time and season.</t>
  </si>
  <si>
    <t>JOHNS HOPKINS UNIV, APPL PHYS LAB, LAUREL, MD 20723 USA</t>
  </si>
  <si>
    <t>Johns Hopkins University; Johns Hopkins University Applied Physics Laboratory</t>
  </si>
  <si>
    <t>RODGER, AS (corresponding author), BRITISH ANTARCTIC SURVEY, HIGH CROSS, MADINGLEY RD, CAMBRIDGE CB3 0ET, ENGLAND.</t>
  </si>
  <si>
    <t>A4</t>
  </si>
  <si>
    <t>10.1029/93JA01501</t>
  </si>
  <si>
    <t>NF580</t>
  </si>
  <si>
    <t>WOS:A1994NF58000062</t>
  </si>
  <si>
    <t>LU, G; RICHMOND, AD; EMERY, BA; REIFF, PH; DELABEAUJARDIERE, O; RICH, FJ; DENIG, WF; KROEHL, HW; LYONS, LR; RUOHONIEMI, JM; FRIISCHRISTENSEN, E; OPGENOORTH, H; PERSSON, MAL; LEPPING, RP; RODGER, AS; HUGHES, T; MCEWIN, A; DENNIS, S; MORRIS, R; BURNS, G; TOMLINSON, L</t>
  </si>
  <si>
    <t>INTERHEMISPHERIC ASYMMETRY OF THE HIGH-LATITUDE IONOSPHERIC CONVECTION PATTERN</t>
  </si>
  <si>
    <t>INTERPLANETARY MAGNETIC-FIELD; MAPPING ELECTRODYNAMIC FEATURES; INCOHERENT-SCATTER RADAR; DEPENDENT PLASMA-FLOW; ELECTRIC-FIELD; POLAR-CAP; BOUNDARY-LAYER; IMF-BY; PARTICLE-PRECIPITATION; LOCALIZED OBSERVATIONS</t>
  </si>
  <si>
    <t>The assimilative mapping of ionospheric electrodynamics technique has been used to derive the large-scale high-latitude ionospheric convection patterns simultaneously in both northern and southern hemispheres during the period of January 27-29, 1992. When the interplanetary magnetic field (IMF) B(z) component is negative, the convection patterns in the southern hemisphere are basically the mirror images of those in the northern hemisphere. The total cross-polar-cap potential drops in the two hemispheres are similar. When B(z) is positive and \B(y)\ &gt; B(z), the convection configurations are mainly determined by B(y) and they may appear as normal ''two-cell'' patterns in both hemispheres much as one would expect under southward IMF conditions. However, there is a significant difference in the cross-polar-cap potential drop between the two hemispheres, with the potential drop in the southern (summer) hemisphere over 50% larger than that in the northern (winter) hemisphere. As the ratio of \B(y)\/B(z) decreases (less than one), the convection configuration in the two hemispheres may be significantly different, with reverse convection in the southern hemisphere and weak but disturbed convection in the northern hemisphere. By comparing the convection patterns with the corresponding spectrograms of precipitating particles, we interpret the convection patterns in terms of the concept of merging cells, lobe cells, and viscous cells. Estimates of the ''merging cell'' potential drops, that is, the potential ascribed to the opening of the dayside field lines, are usually comparable between the two hemispheres, as they should be. The ''lobe cell'' provides a potential between 8.5 and 26 kV and can differ greatly between hemispheres, as predicted. Lobe cells can be significant even for southward IMF, if \B(y)\ &gt; \B(z)\. To estimate the potential drop of the ''viscous cells,'' we assume that the low-latitude boundary layer is on closed field lines. We find that this potential drop varies from case to case, with a typical value of 10 kV. If the source of these cells is truly a viscous interaction at the flank of the magnetopause, the process is likely spatially and temporally varying rather than steady state.</t>
  </si>
  <si>
    <t>AUSTRALIA ANARCTIC DIV, KINGSTON, TAS, AUSTRALIA; SRI INT, MENLO PK, CA 94025 USA; PHILLIPS LAB, BEDFORD, MA 01731 USA; AUSTRALIAN GEOL SURVEY ORG, CANBERRA, AUSTRALIA; DANISH METEOROL INST, DK-2791 COPENHAGEN, DENMARK; NATL RES COUNCIL CANADA, HERZBERG INST ASTROPHYS, OTTAWA K1A 0R6, ONTARIO, CANADA; NOAA, NATL GEOPHYS DATA CTR, BOULDER, CO 80303 USA; NASA, GODDARD SPACE FLIGHT CTR, GREENBELT, MD 20771 USA; AEROSP CORP, LOS ANGELES, CA 90009 USA; SWEDISH INST SPACE PHYS, S-75590 UPPSALA, SWEDEN; UNIV HOUSTON, DEPT SPACE PHYS &amp; ASTRON, HOUSTON, TX 77251 USA; BRITISH ANTARCTIC SURVEY, CAMBRIDGE CB3 0ET, ENGLAND; JOHNS HOPKINS UNIV, APPL PHYS LAB, LAUREL, MD 20723 USA; INST GEOL &amp; NUCL SCI, CHRISTCHURCH 9, NEW ZEALAND</t>
  </si>
  <si>
    <t>Australian Antarctic Division; SRI International; Geoscience Australia; Danish Meteorological Institute DMI; National Research Council Canada; National Oceanic Atmospheric Admin (NOAA) - USA; National Aeronautics &amp; Space Administration (NASA); NASA Goddard Space Flight Center; Aerospace Corporation - USA; University of Houston System; University of Houston; UK Research &amp; Innovation (UKRI); Natural Environment Research Council (NERC); NERC British Antarctic Survey; Johns Hopkins University; Johns Hopkins University Applied Physics Laboratory; GNS Science - New Zealand</t>
  </si>
  <si>
    <t>NATL CTR ATMOSPHER RES, HIGH ALTITUDE OBSERV, BOULDER, CO 80307 USA.</t>
  </si>
  <si>
    <t>Lu, Gang/A-6669-2011; Reiff, Patricia/D-2564-2014; Richmond, Arthur D/V-2118-2017</t>
  </si>
  <si>
    <t>Reiff, Patricia/0000-0002-8043-5682;</t>
  </si>
  <si>
    <t>10.1029/93JA03441</t>
  </si>
  <si>
    <t>WOS:A1994NF58000067</t>
  </si>
  <si>
    <t>BAUMANN, MEM; LANCELOT, C; BRANDINI, FP; SAKSHAUG, E; JOHN, DM</t>
  </si>
  <si>
    <t>THE TAXONOMIC IDENTITY OF THE COSMOPOLITAN PRYMNESIOPHYTE PHAEOCYSTIS - A MORPHOLOGICAL AND ECOPHYSIOLOGICAL APPROACH</t>
  </si>
  <si>
    <t>Phaeocystis species diversity has been reviewed by comparing the morphological and physiological characteristics of Phaeocystis cells and colonies of different geographical origin. These analyses gave evidence for four Phaeocystis species: P. globosa, P. scrobiculata, P. pouchetii and one undefined antarctic species, distinguishing themselves by colony and single cell morphology and temperature tolerance. Typical colonial shape constitutes the most apparent morphological characteristics distinguishing P. pouchetii from P. globosa. Differences between colonies referable to pouchetii and globosa can be confirmed on the basis of variation in temperature and light requirements, as well as morphological descriptions of palmelloid stages, e.g. colony shape and size, organisation of the cells inside the colonies. The most striking features of the motile single cell are the thread-like appendages, which are much longer than the cell itself, the organic scales covering the cells, varying in shape and size, the haptonema and the flagella. On this basis, previous Phaeocystis records were analysed and the geographical distribution of the genus reported. There was no evidence for strain specific elemental composition or photosynthesis or growth performance of cells and colonies. This indicates that more elaborate molecular and biochemical analyses are required to identify different species. Possible opportunities available through modern chemical and molecular biological advances are described.</t>
  </si>
  <si>
    <t>BAUMANN, MEM (corresponding author), ALFRED WEGENER INST POLAR &amp; MARINE RES,AM HANDELSHAFEN 12,D-27570 BREMERHAVEN,GERMANY.</t>
  </si>
  <si>
    <t>Brandini, Frederico/C-9402-2012</t>
  </si>
  <si>
    <t>Brandini, Frederico/0000-0002-3177-4274</t>
  </si>
  <si>
    <t>10.1016/0924-7963(94)90013-2</t>
  </si>
  <si>
    <t>NJ883</t>
  </si>
  <si>
    <t>WOS:A1994NJ88300002</t>
  </si>
  <si>
    <t>EASTMAN, JT; HIKIDA, RS; DEVRIES, AL</t>
  </si>
  <si>
    <t>BUOYANCY STUDIES AND MICROSCOPY OF SKIN AND SUBDERMAL EXTRACELLULAR-MATRIX OF THE ANTARCTIC SNAILFISH, PARALIPARIS-DEVRIESI</t>
  </si>
  <si>
    <t>JOURNAL OF MORPHOLOGY</t>
  </si>
  <si>
    <t>EPIDERMAL CLUB CELLS; NOTOTHENIOID FISHES; CONNECTIVE TISSUES; TELEOST FISHES; LIPARIDIDAE; ADAPTATIONS; LARVAE; LAYERS; HEADS</t>
  </si>
  <si>
    <t>The Antarctic snailfish Paraliparis devriesi (Liparididae) occupies an epibenthic habitat at a depth of 500-650 m in the subzero waters of McMurdo Sound, Antarctica. Although lacking a swim bladder, this species is neutrally buoyant through the combined effects of reduced skeletal ossification and expansion of a watery gelatinous subdermal extracellular matrix (SECM). The SECM serves as a low density buoyancy agent. It comprises a mean of 33.8% of the body weight, the largest known proportion of any adult fish. The SECM is loose connective tissue dominated by ground substance consisting of glycosaminoglycans, especially hyaluronic acid, and immobilized water. Although the SECM is 97% water, elevated levels of NaCl provide an osmotic strength greater than that of other body fluids. Only small amounts of antifreeze compounds have been identified in P. devriesi; therefore, freezing avoidance may result from the combined effects of antifreezes and the elevated osmolality of body fluids. The skin overlying the SECM is thin (85-200 mum) and loose, and unlike most other fishes, the epidermis is several times thicker than the dermis. The midepidermis, has a distinctive layer of vacuolated club cells of unknown function. Light and electron microscopy indicate that the skin. is unspecialized for protection against entry of ice. (C) 1994 Wiley-Liss, Inc.</t>
  </si>
  <si>
    <t>UNIV ILLINOIS,DEPT PHYSIOL &amp; BIOPHYS,URBANA,IL 61801</t>
  </si>
  <si>
    <t>University of Illinois System; University of Illinois Urbana-Champaign</t>
  </si>
  <si>
    <t>EASTMAN, JT (corresponding author), OHIO UNIV,DEPT BIOL SCI,ATHENS,OH 45701, USA.</t>
  </si>
  <si>
    <t>Eastman, Joseph T./O-6150-2019; Eastman, Joseph T/A-9786-2008</t>
  </si>
  <si>
    <t>Eastman, Joseph T./0000-0003-3868-261X;</t>
  </si>
  <si>
    <t>WILEY-LISS</t>
  </si>
  <si>
    <t>DIV JOHN WILEY &amp; SONS INC 605 THIRD AVE, NEW YORK, NY 10158-0012</t>
  </si>
  <si>
    <t>0362-2525</t>
  </si>
  <si>
    <t>J MORPHOL</t>
  </si>
  <si>
    <t>J. Morphol.</t>
  </si>
  <si>
    <t>10.1002/jmor.1052200108</t>
  </si>
  <si>
    <t>Anatomy &amp; Morphology</t>
  </si>
  <si>
    <t>ND268</t>
  </si>
  <si>
    <t>WOS:A1994ND26800007</t>
  </si>
  <si>
    <t>SMITH, RIL; OVSTEDAL, DO</t>
  </si>
  <si>
    <t>SOLORINA-SPONGIOSA IN ANTARCTICA - AN EXTREMELY DISJUNCT BIPOLAR LICHEN</t>
  </si>
  <si>
    <t>UNIV BERGEN,INST BOT,N-5007 BERGEN,NORWAY</t>
  </si>
  <si>
    <t>University of Bergen</t>
  </si>
  <si>
    <t>SMITH, RIL (corresponding author), NATL ENVIRONM RES COUNCIL,BRITISH ANTARCTIC SURVEY,MADINGLEY RD,CAMBRIDGE CB3 0ET,ENGLAND.</t>
  </si>
  <si>
    <t>10.1006/lich.1994.1017</t>
  </si>
  <si>
    <t>NM139</t>
  </si>
  <si>
    <t>WOS:A1994NM13900008</t>
  </si>
  <si>
    <t>HUNTLEY, ME; NORDHAUSEN, W; LOPEZ, MDG</t>
  </si>
  <si>
    <t>ELEMENTAL COMPOSITION, METABOLIC-ACTIVITY AND GROWTH OF ANTARCTIC KRILL EUPHAUSIA-SUPERBA DURING WINTER</t>
  </si>
  <si>
    <t>KRILL; WINTER; CARBON; NITROGEN; METABOLISM; EXCRETION; GROWTH</t>
  </si>
  <si>
    <t>WESTERN BRANSFIELD STRAIT; SOUTH SHETLAND-ISLANDS; MARGINAL ICE-ZONE; ADMIRALTY-BAY; WEDDELL SEA; FOOD WEB; PACK-ICE; ZOOPLANKTON; DANA; SUMMER</t>
  </si>
  <si>
    <t>Euphausia superba Dana was collected at stations encompassing 3-degrees of latitude in ice-covered waters west of the Antarctic Peninsula in winter of 1992 (July-August), and in the same region the previous summer (December-January). There was no significant change in any biometric index (dry weight vs length, carbon vs dry weight, nitrogen vs dry weight, or body C:N). Rates of ammonium excretion in winter were not significantly different from those previously reported for E. superba in summer. It was clear that E. superba fed as a carnivore in winter. Copepod body parts consistently occurred in krill guts. During winter shipboard experiments, freshly caught krill ingested copepods and produced faeces at rates comparable to those measured in summer. The low ratio of N:P excretion (2.02) also suggests carnivorous feeding. A physiological model of carbon and nitrogen metabolism indicates that E. superba must feed during winter to maintain its observed C:N ratio and rate of ammonium excretion. On a diet of less than 1 Metridia gerlachei female copepod per day, a 20 mm krill can grow with a growth efficiency comparable to that achieved in summer. We suggest that starvation, body shrinkage and reduced metabolism are unusual behaviors for krill in winter, and that carnivory sustains growth until ice algae become available as food in late winter and early spring.</t>
  </si>
  <si>
    <t>UNIV PHILIPPINES, INST MARINE SCI, QUEZON 1101, PHILIPPINES</t>
  </si>
  <si>
    <t>University of the Philippines System; University of the Philippines Diliman</t>
  </si>
  <si>
    <t>HUNTLEY, ME (corresponding author), UNIV CALIF SAN DIEGO, SCRIPPS INST OCEANOG, DIV MARINE BIOL RES, 0202, LA JOLLA, CA 92093 USA.</t>
  </si>
  <si>
    <t>10.3354/meps107023</t>
  </si>
  <si>
    <t>NH216</t>
  </si>
  <si>
    <t>WOS:A1994NH21600003</t>
  </si>
  <si>
    <t>PILDITCH, CA; MCCLATCHIE, S</t>
  </si>
  <si>
    <t>QUANTITATIVE-ANALYSIS OF CARNIVORY IN THE KRILL NYCTIPHANES-AUSTRALIS, WITH AN EXAMINATION OF THE EFFECT OF NONPREFERRED PHYTOPLANKTON ALTERNATIVE PREY</t>
  </si>
  <si>
    <t>KRILL; FUNCTIONAL RESPONSE; CARNIVORY; ALTERNATIVE PREY; GUT PIGMENT; NYCTIPHANES-AUSTRALIS</t>
  </si>
  <si>
    <t>GUT FLUORESCENCE METHOD; COPEPOD ACARTIA-TONSA; FEEDING-BEHAVIOR; CALANUS-PACIFICUS; EUCHAETA-ELONGATA; EUPHAUSIA-SUPERBA; ANTARCTIC KRILL; PREDATION RATES; MARINE COPEPOD; DIGESTIVE ACCLIMATION</t>
  </si>
  <si>
    <t>The functional responses of Nyctiphanes australis feeding on the copepod Acartia spp. (hereafter Acartia) at 0.5 to 15 copepods 1-1 and on the diatom Chaetoceros gracilis at 1.7 to 14.8 mug chl a 1-1 were measured to provide the first quantitative information on carnivorous feeding rates for this krill. Predation rates on Acartia 10.004 to 0.144 Acartia (mg acetone-extracted dry weight, E(dw))-1 h-1] were comparable to those of more carnivorous krill and were up to 32 times higher than grazing rates on C. gracilis. Ingestion rates on C gracilis were very low (0.45 to 3.45 ng pigment mg-1 E(dw) h-1), but because of their small size, algae like C gracilis may be suboptimal food for N. australis. We used a Holling type III model to describe the predation functional response. A Michaelis-Menten model best described the grazing functional response. N. australis ingested Acartia at significantly lower rates when algae were present. This effect was independent of algal concentration: ingestion rates of Acartia at 3.1, 7.5 and 17.0 mug chl a l-1 were not significantly different. Parameter estimates showed that the presence of C gracilis reduced the attack rate on, and increased the handling time of, Acartia. Presumably the increased time spent processing (capturing, handling, ingesting) C. gracilis reduced the time available to search for Acartia. Krill ingested pigment faster at high copepod concentrations. Analysis of gut pigment in N. australis feeding on Acartia alone showed that significant quantities of pigment can be derived from either the stomachs of ingested prey or copepod faeces. The implications of this finding are that herbivorous feeding rates measured in situ by the gut fluorescence technique may be biased for omnivorous zooplankton.</t>
  </si>
  <si>
    <t>UNIV OTAGO, CTR MARINE SCI &amp; AQUACULTURE, PORTOBELLO MARINE LAB, DUNEDIN, NEW ZEALAND</t>
  </si>
  <si>
    <t>10.3354/meps107041</t>
  </si>
  <si>
    <t>WOS:A1994NH21600004</t>
  </si>
  <si>
    <t>WILLIAMS, R; MCCALL, H; PIERCE, RW; TURNER, JT</t>
  </si>
  <si>
    <t>SPECIATION OF THE TINTINNID GENUS CYMATOCYLIS BY MORPHOMETRIC ANALYSIS OF THE LORICAE</t>
  </si>
  <si>
    <t>ANTARCTIC; TINTINNIDS; TAXONOMY</t>
  </si>
  <si>
    <t>SPECIAL EMPHASIS; MICROPLANKTON; VARIABILITY; SIZES</t>
  </si>
  <si>
    <t>Samples of the tintinnid genus Cymatocylis were collected at an oceanic site near South Georgia in January 1990. The shapes and sizes of loricae observed included most forms previously reported by other authors and were representative of the entire genius. Measurements were taken from the loricae of over 700 specimens and 201 photomicrographs were obtained, from which further detailed measurements were taken. Univariate frequency histograms and bivariate scatter plots of the morphometric measurements were compared with multivariate techniques including: hierarchical nearest neighbour cluster analysis, linear discriminant analysis and canonical analysis with resubstitution on the model to 95% confidence intervals. Fourier transforms of digitised images of the photomicrographs were utilised as functions of the overall shape of the organisms, and input to both the linear discriminant function and canonical function with resubstitution on the model to 99% confidence intervals for comparison with results obtained from the manual morphometric measurements. Linear discriminant analysis showed 5 clear taxonomic classes corresponding to the original descriptions of C. calyciformis, C. convallaria, C. vanhoffeni, C. parva and C. drygalskii. Resubstitution onto the canonical models gave correct classification for the manual morphometric data and 100% correct classification for the Fourier transform data. These results showed that a clearer discrimination was obtained by utilising a multivariate 'description' of the overall shape. The cluster analysis showed that absolute size was not necessary for the identification. The univariate and bivariate approaches demonstrated some discernible separation, but with considerable overlap between species, especially C. vanhoffeni and C. drygalskii. These statistical methods were used to demonstrate that clear discrimination can be obtained from morphometric data and should allow for the development of automated taxonomic classification.</t>
  </si>
  <si>
    <t>UNIV RHODE ISL, GRAD SCH OCEANOG, NARRAGANSETT, RI 02882 USA; UNIV MASSACHUSETTS, DEPT BIOL, DARTMOUTH, MA 02747 USA; UNIV MASSACHUSETTS, CTR MARINE SCI &amp; TECHNOL, DARTMOUTH, MA 02747 USA</t>
  </si>
  <si>
    <t>University of Rhode Island; University of Massachusetts System; University Massachusetts Dartmouth; University of Massachusetts System; University Massachusetts Dartmouth</t>
  </si>
  <si>
    <t>PLYMOUTH MARINE LAB, PROSPECT PL, PLYMOUTH PL1 3DH, ENGLAND.</t>
  </si>
  <si>
    <t>10.3354/meps107263</t>
  </si>
  <si>
    <t>NJ484</t>
  </si>
  <si>
    <t>WOS:A1994NJ48400005</t>
  </si>
  <si>
    <t>LONSDALE, P</t>
  </si>
  <si>
    <t>STRUCTURAL GEOMORPHOLOGY OF THE ELTANIN FAULT SYSTEM AND ADJACENT TRANSFORM FAULTS OF THE PACIFIC-ANTARCTIC PLATE BOUNDARY</t>
  </si>
  <si>
    <t>MARINE GEOPHYSICAL RESEARCHES</t>
  </si>
  <si>
    <t>TRANSFORMS; FRACTURE ZONES</t>
  </si>
  <si>
    <t>OCEANIC FRACTURE-ZONES; MOMENT TENSOR SOLUTIONS; MID-ATLANTIC RIDGE; SOUTH-PACIFIC; EQUATORIAL ATLANTIC; GLOBAL SEISMICITY; GRAVITY-ANOMALIES; CRUSTAL STRUCTURE; TECTONIC HISTORY; THERMAL-STRESSES</t>
  </si>
  <si>
    <t>Seabeam and SeaMARC II swath-mapping surveys, with ancillary magnetic and gravity profiling, describe the fast-slipping (84-86 mm year-1) 380 km-long Heezen transform (56-degrees-S) and the 145 km-long Raitt transform (54-degrees-S), together with the youngest parts of their rise-flank fracture zones. Archived seismicity, satellite altimetry, and older geophysical traverses extend these descriptions, constrain the structural interpretations, and allow preliminary interpretations of the adjacent Tharp, Hollister, and Udintsev transforms. At Heezen transform, Pacific-Antarctic plate motion is partitioned between the principal strike-slip fault zone in a deep transform valley and a marginal zone of rifting 30-40 km north of the transform axis, where a zone of secondary Riedel shearing evolved into a belt of crustal extension following a Pliocene change in relative plate motion. Crustal extension and lithospheric rupture along this belt has opened rift valleys, allowed the eruption of high volcanic ridges, and suppressed uplift of a transverse ridge along the north side of the transform valley. The south side has a high transverse ridge that is probably a flexural response to the mass deficiency of the valley; it subsides and vanishes along the eastern part of the valley, which has been infilled with recent volcanism. At the eastern risecrest intersection is another uplift of old lithosphere, an intersection high raised by transfer of heat from a curved and transform-parallel overshot ridge that prolongs the axial ridge of the East Pacific Rise (EPR). Tharp transform appears to be a mirror-image of Heezen transform, but with less evidence of volcanism at the marginal rifting site. Raitt transform responded differently to the Pliocene change in plate motion: a single strike-slip zone was replaced-with an en echelon pair of newly oriented faults, connected by a 10 km-long mid-Raitt spreading axis which has accreted rough, obliquely lineated crust. Transverse ridges have been raised along both sides of the transform, probably in response to the mass deficiency of the strip of mid-Raitt crust and to heating at the mid-Raitt axis. The intersections of Raitt transform with the EPR crest lack long overshot ridges, but periodically have tall, narrow intersection highs probably raised mainly by intrusion across the transform into old lithosphere. Udintsev transform adjusted to the change in slip direction by segmenting like Raitt transform, but the mid-Udintsev spreading axis grew within a widened transtensional transform valley bordered on both sides by high transverse ridges. Volcanism at the intersections with the rifted crest of the Pacific-Antarctic Ridge does not infill and close off the transform valley, so the Udintsev transverse ridges extend past the intersections to become part of the rise-flank fracture zones. At faster separating parts of the Pacific-Antarctic boundary, and on most of the rest of the EPR, fracture zone structure is mainly inherited from the variable arrangement of volcanic ridges and tectonic uplifts at the risecrest intersections, rather than from structures formed at the transform valley.</t>
  </si>
  <si>
    <t>LONSDALE, P (corresponding author), UNIV CALIF SAN DIEGO,SCRIPPS INST OCEANOG,LA JOLLA,CA 92093, USA.</t>
  </si>
  <si>
    <t>0025-3235</t>
  </si>
  <si>
    <t>MAR GEOPHYS RES</t>
  </si>
  <si>
    <t>Mar. Geophys. Res.</t>
  </si>
  <si>
    <t>10.1007/BF01224756</t>
  </si>
  <si>
    <t>Geochemistry &amp; Geophysics; Oceanography</t>
  </si>
  <si>
    <t>NC738</t>
  </si>
  <si>
    <t>WOS:A1994NC73800002</t>
  </si>
  <si>
    <t>GALLEE, H; SCHAYES, G</t>
  </si>
  <si>
    <t>DEVELOPMENT OF A 3-DIMENSIONAL MESO-GAMMA PRIMITIVE EQUATION MODEL - KATABATIC WINDS SIMULATION IN THE AREA OF TERRA-NOVA BAY, ANTARCTICA</t>
  </si>
  <si>
    <t>BLOWING SNOW; ADELIE LAND; REGIME; TEMPERATURE; UPSTREAM; FLOWS; ZONE</t>
  </si>
  <si>
    <t>The spatial evolution of Antarctic katabatic winds in the area of Terra Nova Bay is examined using the three-dimensional version of the Universite Catholique de Louvain-Modele Atmospherique Regional (UCL-MAR) mesoscale primitive equation models. The ability of the model to replicate classical linear mountain wave simulations is verified. Then, three-dimensional experiments are performed for the terrain configuration of Terra Nova (Ross Sea coastal zone) using different horizontal resolutions (5, 10, and 20 km). The model converges for resolutions lower than 10 km. Results are in qualitative agreement with available observations and previous modeling work. Strong katabatic winds are simulated with a jet over Terra Nova Bay. The model seems able to initiate the mesocyclonic activity in the Ross Sea due to the katabatic circulation.</t>
  </si>
  <si>
    <t>GALLEE, H (corresponding author), UNIV CATHOLIQUE LOUVAIN,INST ASTRON &amp; GEOPHYS G LEMAITRE,2 CHEMIN CYCLOTRON,B-1348 LOUVAIN,BELGIUM.</t>
  </si>
  <si>
    <t>10.1175/1520-0493(1994)122&lt;0671:DOATDM&gt;2.0.CO;2</t>
  </si>
  <si>
    <t>NC624</t>
  </si>
  <si>
    <t>WOS:A1994NC62400006</t>
  </si>
  <si>
    <t>CABELLO, M; GASPAR, L; POLLERO, R</t>
  </si>
  <si>
    <t>GLOMUS ANTARCTICUM SP-NOV, A VESICULAR-ARBUSCULAR MYCORRHIZAL FUNGUS FROM ANTARCTICA</t>
  </si>
  <si>
    <t>MYCOTAXON</t>
  </si>
  <si>
    <t>TAXONOMIC CONCEPTS; ENDOGONACEAE</t>
  </si>
  <si>
    <t>The examination of soil samples collected on the rhizosphere of Deschampsia antarctica Dev. from Dance Coast, Antarctic Peninsula for vesicular arbuscular mycorrhizal (VAM) fungi revealed an undescribed species of Glomus which forms sporocarps and abundant soil-borne as well as intradical spores in pet cultures characterized by an evanescent cuter wall, a laminated middle wall and a membranous inner wall.</t>
  </si>
  <si>
    <t>INST INVEST BIOQUIM LA PLATA, RA-1900 LA PLATA, ARGENTINA</t>
  </si>
  <si>
    <t>INST BOT SPEGAZZINI, 53 NO 477, RA-1900 LA PLATA, ARGENTINA.</t>
  </si>
  <si>
    <t>MYCOTAXON LTD</t>
  </si>
  <si>
    <t>ITHACA</t>
  </si>
  <si>
    <t>PO BOX 264, ITHACA, NY 14851-0264 USA</t>
  </si>
  <si>
    <t>0093-4666</t>
  </si>
  <si>
    <t>Mycotaxon</t>
  </si>
  <si>
    <t>APR-JUN</t>
  </si>
  <si>
    <t>Mycology</t>
  </si>
  <si>
    <t>NQ282</t>
  </si>
  <si>
    <t>WOS:A1994NQ28200015</t>
  </si>
  <si>
    <t>WOLFE, JA</t>
  </si>
  <si>
    <t>TERTIARY CLIMATIC CHANGES AT MIDDLE LATITUDES OF WESTERN NORTH-AMERICA</t>
  </si>
  <si>
    <t>PALAEOGEOGRAPHY PALAEOCLIMATOLOGY PALAEOECOLOGY</t>
  </si>
  <si>
    <t>Symposium on Cenozoic Climate and Paleogeographic Changes in the Pacific Region, at the 29th International Geological Congress</t>
  </si>
  <si>
    <t>AUG 24-SEP 03, 1992</t>
  </si>
  <si>
    <t>KYOTO, JAPAN</t>
  </si>
  <si>
    <t>EOCENE; COLORADO</t>
  </si>
  <si>
    <t>A new multivariate analysis of leaf physiognomy provides the basis for estimating various climatic parameters for angiosperm leaf assemblages. Estimates from this Climate-Leaf Analysis Multivariate Program (CLAMP) are both accurate (valid) and precise (repeatable). Application Of CLAMP to fossil-leaf assemblages from western North America confirms that Eocene mean annual temperature (MAT) was generally high (early Eocene MAT approximately 19-degrees-C at paleolat. 70-degrees-N and &gt; 27-degrees-C at paleolat. 45-degrees-N). Significant fluctuations (approximately 5-8-degrees-C) in MAT occurred during the Eocene. Each successive warm period was cooler than the preceding warm period. Mean annual range of temperature (MART) was generally low during the Eocene, especially at middle latitudes, but then markedly increased by approximately 12-13-degrees-C at approximately 33 Ma as MAT decreased by approximately 7-8-degrees-C. These changes at approximately 33 Ma largely involved a decrease in cold-month mean temperature, which continued to decline into the early Miocene but then increased significantly into the mid-Miocene thermal optimum. Warm-month mean temperature changed little from the Eocene through the early Miocene; this parameter, however, markedly decreased at approximately 13 Ma, which coincides with the growth of the east Antarctic ice sheet. CLAMP also indicates that the coastal region of western North America had significantly higher MAT than interior regions such as the Great Basin and Rocky Mountains. These differences in MAT appeared by, or during, the Eocene and indicate that much of the interior had high altitudes in the Paleogene. These inferences have a significant bearing on global circulation models proposed for Tertiary climates.</t>
  </si>
  <si>
    <t>WOLFE, JA (corresponding author), UNIV ARIZONA,DEPT GEOSCI,TUCSON,AZ 85721, USA.</t>
  </si>
  <si>
    <t>0031-0182</t>
  </si>
  <si>
    <t>PALAEOGEOGR PALAEOCL</t>
  </si>
  <si>
    <t>Paleogeogr. Paleoclimatol. Paleoecol.</t>
  </si>
  <si>
    <t>10.1016/0031-0182(94)90233-X</t>
  </si>
  <si>
    <t>Geography, Physical; Geosciences, Multidisciplinary; Paleontology</t>
  </si>
  <si>
    <t>Physical Geography; Geology; Paleontology</t>
  </si>
  <si>
    <t>NR997</t>
  </si>
  <si>
    <t>WOS:A1994NR99700002</t>
  </si>
  <si>
    <t>WANG, LJ</t>
  </si>
  <si>
    <t>SEA-SURFACE TEMPERATURE HISTORY OF THE LOW-LATITUDE WESTERN PACIFIC DURING THE LAST 5.3 MILLION YEARS</t>
  </si>
  <si>
    <t>NORTHERN HEMISPHERE GLACIATION; OXYGEN ISOTOPE; SOUTH-ATLANTIC; PLIOCENE; ONSET; CALIBRATION; BOUNDARY</t>
  </si>
  <si>
    <t>The late Neogene was a time of cryosphere development in the northern hemisphere. The present study was carried out to estimate the sea surface temperature (SST) change during this period based on the quantitative planktonic foraminiferal data of 8 DSDP sites in the western Pacific. Target factor analysis has been applied to the conventional transfer function approach to overcome the no-analog conditions caused by evolutionary faunal changes. By applying this technique through a combination of time-slice and time-series studies, the SST history of the last 5.3 Ma has been reconstructed for the low latitude western Pacific. Although the present data set is close to the statistical limits of factor analysis, the clear presence of sensible variations in individual SST time-series suggests the feasibility and reliability of this method in paleoceanographic studies. The estimated SST curves display the general trend of the temperature fluctuations and reveal three major cool periods in the late Neogene, i.e. the early Pliocene (4.7-3.5 Ma), the late Pliocene (3.1-2.7 Ma), and the latest Pliocene to early Pleistocene (2.2-1.0 Ma). Cool events are reflected in the increase of seasonality and meridional SST gradient in the subtropical area. The latest Pliocene to early Pleistocene cooling is most important in the late Neogene climatic evolution. It differs from the previous cool events in its irreversible, steplike change in SST, which established the glacial climate characteristic of the late Pleistocene. The winter and summer SST decreased by 3.37-5.4-degrees-C and 1.0-2.1-degrees-C in the subtropics, by 0.9-degrees-C and 0.6-degrees-C in the equatorial region, and showed little or no cooling in the tropics. Moreover, this cooling event occurred as a gradual SST decrease during 2.2-1.0 Ma at the warmer subtropical sites, while that at cooler subtropical site was an abrupt SST drop at 2.2 Ma. In contrast, equatorial and tropical western Pacific experienced only minor SST change in the entire late Neogene. In general, subtropics was much more sensitive to climatic forcing than tropics and the cooling events were most extensive in the cooler subtropics. The early Pliocene cool periods can be correlated to the Antarctic ice volume fluctuation, and the latest Pliocene-early Pleistocene cooling reflects the climatic evolution during the cryosphere development of the northern hemisphere.</t>
  </si>
  <si>
    <t>TONGJI UNIV, DEPT MARINE GEOL, SHANGHAI 200092, PEOPLES R CHINA</t>
  </si>
  <si>
    <t>Tongji University</t>
  </si>
  <si>
    <t>1872-616X</t>
  </si>
  <si>
    <t>10.1016/0031-0182(94)90244-5</t>
  </si>
  <si>
    <t>WOS:A1994NR99700013</t>
  </si>
  <si>
    <t>FLOWER, BP; KENNETT, JP</t>
  </si>
  <si>
    <t>THE MIDDLE MIOCENE CLIMATIC TRANSITION - EAST ANTARCTIC ICE-SHEET DEVELOPMENT, DEEP-OCEAN CIRCULATION AND GLOBAL CARBON CYCLING</t>
  </si>
  <si>
    <t>SEA-LEVEL FLUCTUATIONS; SOUTHWEST PACIFIC; FORT-TERNAN; NORTH-ATLANTIC; DELTA-C-13 EXCURSIONS; ISOTOPE RECORD; FOSSIL SOILS; EVOLUTION; NEOGENE; HISTORY</t>
  </si>
  <si>
    <t>The middle Miocene represents a major change in state in Cenozoic climatic evolution, following the climax of Neogene warmth in the late early Miocene at approximately 16 Ma. The early stage of this climatic transition from approximately 16 to 14.8 Ma was marked by major short term variations in global climates, East Antarctic Ice Sheet (EAIS) volume, sea level, and deep ocean circulation. In the later stage from approximately 14.8 to 12.9 Ma, climatic developments included major growth of the EAIS and associated Antarctic cooling, a distinct increase in the meridional temperature gradient, large fluctuations in sea level followed by a global sea level fall, and important changes in deep water circulation, including increased production of Southem Component Water. East Antarctic ice sheet growth and polar cooling also had large effects on global carbon cycling and on the terrestrial biosphere, including aridification of mid-latitude continental regions. Increased stability of the EAIS after 14.8 Ma represents a crucial step in the establishment of late Neogene global climate systems. What controlled these changes in polar climates and the East Antarctic ice sheet? Deep ocean circulation changes probably played a major role in the evolution and variation in polar climates, as they have throughout the Cenozoic. Oxygen and carbon isotopic evidence for warm, saline deep water production in the eastern Tethyan/northern Indian Ocean indicates that meridional heat transport to the Antarctic inhibited Cenozoic polar cooling and EAIS growth during the early middle Miocene from approximately 16 to approximately 14.8 Ma. Inferred competition between warm low-latitude sources (derived from the eastern Tethyan-northern Indian Ocean) and a cold high-latitude source (Southem Component Water) from approximately 16 to 14.8 Ma may have been associated with instability in the Antarctic climate and cryosphere. Reduction of warm, saline deep water flow to the Southern Ocean at approximately 14.8 Ma may have decreased meridional heat transport to the Antarctic, cooling the region and leading to increased production of Southern Component Water. These middle Miocene climatic and cryospheric changes in the Antarctic had profound effects on marine and terrestrial climates. As the meridional surface temperature gradient increased, boundaries between climatic zones strengthened, leading to increased aridification of mid-latitude continental regions in Australia, Africa and North and South America, enhancing the development of grasslands and stimulating the evolution of grazing mammals.</t>
  </si>
  <si>
    <t>UNIV CALIF SANTA BARBARA,INST MARINE SCI,SANTA BARBARA,CA 93106</t>
  </si>
  <si>
    <t>University of California System; University of California Santa Barbara</t>
  </si>
  <si>
    <t>FLOWER, BP (corresponding author), UNIV CALIF SANTA BARBARA,DEPT GEOL SCI,SANTA BARBARA,CA 93106, USA.</t>
  </si>
  <si>
    <t>10.1016/0031-0182(94)90251-8</t>
  </si>
  <si>
    <t>WOS:A1994NR99700020</t>
  </si>
  <si>
    <t>SARNTHEIN, M; WINN, K; JUNG, SJA; DUPLESSY, JC; LABEYRIE, L; ERLENKEUSER, H; GANSSEN, G</t>
  </si>
  <si>
    <t>CHANGES IN EAST ATLANTIC DEEP-WATER CIRCULATION OVER THE LAST 30,000 YEARS - 8 TIME SLICE RECONSTRUCTIONS</t>
  </si>
  <si>
    <t>DEEP-OCEAN CIRCULATION; NORTH-ATLANTIC; ATMOSPHERIC CO2; GLACIAL MAXIMUM; THERMOHALINE CIRCULATION; BENTHIC FORAMINIFERA; WATER CIRCULATION; SURFACE SALINITY; SOUTHERN-OCEAN; CLIMATE CHANGE</t>
  </si>
  <si>
    <t>Using 95 epibenthic deltaC-13 records, eight time slices were reconstructed to trace the distribution of east Atlantic deepwater and intermediate water masses over the last 30,000 years. Our results show that there have been three distinct modes of deepwater circulation: Near the stage 3-2 boundary, the origin of North Atlantic Deep Water (NADW) was similar to today (mode 1). However, after late stage 3 the source region of the NADW end-member shifted from the Norwegian-Greenland Sea to areas south of Iceland (mode 2). A reduced NADW flow persisted during the last glacial maximum, with constant preformed deltaC-13 Values. The nutrient content of NADW increased markedly near the Azores fracture zone from north to south, probably because of the mixing of upwelled Antarctic Bottom Water (AABW) from below, which then advected with much higher flux rates into the northeast Atlantic. Later, the spread of glacial meltwater over the North Atlantic led to a marked short-term ventilation minimum below 1800 m about 13,500 C-14 years ago (mode 3). The formation of NADW recommenced abruptly north of Iceland 12,800-12,500 years ago and reached a volume approaching that of the Holocene, in the Younger Dryas (10,800-10,350 years B.P.). Another short-term shutdown of deepwater formation followed between 10,200 and 9,600 years B.P., linked to a further major meltwater pulse into the Atlantic. Each renewal of deepwater formation led to a marked release Of fossil CO2 from the ocean, the likely cause of the contemporaneoUS C-14 plateaus. Over the last 9000 years, deepwater circulation varied little from today, apart from a slight increase in AABW about 7000 C-14 years ago. It is also shown that the oxygenated Mediterranean outflow varied largely independent of the variations in deepwater circulation over the last 30,000 years.</t>
  </si>
  <si>
    <t>CEA,CTR FAIBLES RADIOACT,CNRS LAB,F-91198 GIF SUR YVETTE,FRANCE; CHRISTIAN ALBRECHTS UNIV KIEL,INST GEOL PALONTOL,D-24098 KIEL,GERMANY; FREE UNIV AMSTERDAM,INST AARDTWETENSCHAPPEN,1007 MC AMSTERDAM,NETHERLANDS</t>
  </si>
  <si>
    <t>CEA; Centre National de la Recherche Scientifique (CNRS); Universite Paris Saclay; University of Kiel; Vrije Universiteit Amsterdam</t>
  </si>
  <si>
    <t>SARNTHEIN, M (corresponding author), CHRISTIAN ALBRECHTS UNIV KIEL,LAB C14,D-24098 KIEL,GERMANY.</t>
  </si>
  <si>
    <t>Labeyrie, Laurent Denis/AAV-8405-2021</t>
  </si>
  <si>
    <t>Labeyrie, Laurent Denis/0000-0002-1554-2449</t>
  </si>
  <si>
    <t>10.1029/93PA03301</t>
  </si>
  <si>
    <t>NH622</t>
  </si>
  <si>
    <t>Green Submitted, Green Published</t>
  </si>
  <si>
    <t>WOS:A1994NH62200005</t>
  </si>
  <si>
    <t>BRETHES, JC; FERREYRA, G; DELAVEGA, S</t>
  </si>
  <si>
    <t>DISTRIBUTION, GROWTH AND REPRODUCTION OF THE LIMPET NACELLA-(PATINIGERA)-CONCINNA (STREBEL 1908) IN RELATION TO POTENTIAL FOOD AVAILABILITY, IN ESPERANZA BAY (ANTARCTIC PENINSULA)</t>
  </si>
  <si>
    <t>PATINIGERA CONCINNA STREBEL; INTRASPECIFIC COMPETITION; INTERTIDAL GASTROPODS; NACELLA-DELESSERTI; BENTHIC MICROALGAE; MARINE-SEDIMENTS; PATELLA-VULGATA; SIGNY ISLAND; PHYTOPLANKTON; POPULATIONS</t>
  </si>
  <si>
    <t>The present work addresses the effect of environmental factors (icing, water temperature, food availability) on the ecology of the patellid limpet Nacella (Patinigera) concinna, in a bay on the Antarctic Peninsula. Sampling was conducted at three depths (intertidal, 5 m, 10 m) from February 1987 to January 1988. Temperature was recorded and concentrations of Chlorophyll a were measured on the bottom, in the water and in the ice-water layer. The limpets were measured, weighed and a condition coefficient for somatic and gonadal mass was calculated. Their ages were estimated through size frequency distribution analysis and a seasonalized von Bertalanffy growth model was applied. The intertidal subpopulation migrated to deeper levels at the beginning of the icing season and recolonized the intertidal zone after ice retreat. The growth rate was very low (von Bertalanffy K almost-equal-to 0.08). Growth rates showed important seasonal variations, with maxima during December and January. Nacella (P.) concinna spawns once a year and spawning coincided with raising water temperature (from -1.33-degrees-C to -0.84-degrees-C), and probably was also related to increasing spring food availability. Body mass increased during periods of high standing stock of microphytobenthos, revealing that ice-algae and phytoplankton were of minor importance as food sources for limpets in Esperanza Bay.</t>
  </si>
  <si>
    <t>INST ANTARTICO ARGENTINO, RA-1010 BUENOS AIRES, ARGENTINA</t>
  </si>
  <si>
    <t>UNIV QUEBEC, CTR OCEANOG, 300 ALLEE UNIV, RIMOUSKI G5L 3A1, QUEBEC, CANADA.</t>
  </si>
  <si>
    <t>Ferreyra, Gustavo Adolfo/0000-0003-1953-5067</t>
  </si>
  <si>
    <t>10.1007/BF00240521</t>
  </si>
  <si>
    <t>NG673</t>
  </si>
  <si>
    <t>WOS:A1994NG67300003</t>
  </si>
  <si>
    <t>DONNELLY, J; TORRES, JJ; HOPKINS, TL; LANCRAFT, TM</t>
  </si>
  <si>
    <t>CHEMICAL-COMPOSITION OF ANTARCTIC ZOOPLANKTON DURING AUSTRAL FALL AND WINTER</t>
  </si>
  <si>
    <t>MIDWATER FOOD WEB; BIOCHEMICAL-COMPOSITION; ELEMENTAL COMPOSITION; CALANOIDES-ACUTUS; LIPID-COMPOSITION; CALANUS-PROPINQUUS; RHINCALANUS-GIGAS; SOUTHERN-OCEAN; LIFE-CYCLES; WEDDELL SEA</t>
  </si>
  <si>
    <t>Water level, ash content, proximate (protein, lipid, carbohydrate and chitin) and elemental (carbon and nitrogen) composition were analyzed in twenty-three species of Antarctic zooplankton collected during the austral fall (1986) and winter (1988) from the Scotia/Weddell Sea region. Extremes in water level, ash content and organic components were typified by copepods and gelatinous forms. Ostracods and polychaetes were generally similar in composition to copepods, being only slightly higher in water level and ash content. Chaetognaths exhibited a composition intermediate in character with some components similar in value to that shown by crustaceans (i.e. protein) while other components were more in the range of values seen in gelatinous forms (i.e. water level and ash content). Protein was the major proximate component and measured values (as % AFDW) were fairly uniform among non-gelatinous species (x = 33.9 +/- 6.9). Lipid levels were variable, with high values (&gt; 30% AFDW) only found for the copepods Calanoides acutus, Calanus propinquus and Euchaeta antarctica. Carbohydrate values were low in all species examined. Chitin was measured in crustacean species only. With the exception of C. acutus (x = 2.5% AFDW chitin), values were similar among species with mean values being slightly higher in fall (x = 11.8 +/- 2.5) than in winter (x = 6.7 +/- 1.8). Among non-gelatinous species, the ratio of carbon to nitrogen was positively correlated with the lipid to protein ratio, underscoring the compositional association between elemental and proximate components in these groups. In gelatinous species, the relationship between carbon:nitrogen and lipid:protein was inconsistent and less pronounced. Caloric content was estimated from recovered organic matter for nongelatinous species, As a function of wet weight and dry weight, values reflected differences in water level and ash content among individual species. As a function of ash-free dry weight, values were similar among all species (x = 3.6 +/- 0.9 kcal/g). Seasonal comparisons were possible for 12 of the 23 species. Among crustaceans, changes in water level and organic components were variable reflecting dissimilar trophic, reproductive or ecological habits among different species. Essentially no change in composition between fall and winter was observed for diapause species (e.g. Calanoides acutus and Rhincalanus gigas) as well as for omnivorous/carnivorous species (e.g. Gaetanus tenuispinus). Conversely, large compositional changes were evident for Calanus propinquus, a small-particle grazer that relies heavily on lipid reserves. Chaetognaths and some gelatinous species exhibited a considerable decrease in ash content from fall to winter which, for most cases, was mirrored by some degree of increase in lipid level. At present, however, scant data are available to help explain the observed patterns of compositional change within non-crustacean species.</t>
  </si>
  <si>
    <t>DONNELLY, J (corresponding author), UNIV S FLORIDA,DEPT MARINE SCI,140 7TH AVE S,ST PETERSBURG,FL 33701, USA.</t>
  </si>
  <si>
    <t>WOS:A1994NG67300004</t>
  </si>
  <si>
    <t>TUPAS, LM; KOIKE, I; KARL, DM; HOLMHANSEN, O</t>
  </si>
  <si>
    <t>NITROGEN-METABOLISM BY HETEROTROPHIC BACTERIAL ASSEMBLAGES IN ANTARCTIC COASTAL WATERS</t>
  </si>
  <si>
    <t>FREE AMINO-ACIDS; WESTERN BRANSFIELD STRAIT; MARINE-BACTERIA; DISSOLVED FREE; SURFACE WATERS; AMMONIUM REGENERATION; ISOTOPE-DILUTION; AUSTRAL SUMMER; SCOTIA SEA; RATES</t>
  </si>
  <si>
    <t>Field studies to examine the in situ assimilation and production of ammonium (NH4+) by bacterial assemblages were conducted in the northern Gerlache Strait region of the Antarctic Peninsula. Short term incubations of surface waters containing N-15-NH4+ as a tracer showed the bacterial population taking up 0.041-0.128 mug-atoms Nl-1 d-1, which was 8-25% of total NH4+ uptake rates. The large bacterial uptake of NH4+ occurred even at low bacterial abundance during a rich phytoplankton bloom. Estimates of bacterial production using H-3-leucine and -adenine were 1.0 mug Cl-1 d-1 before the bloom and 16.2 mug Cl-1 d-1 at the bloom peak. After converting bacterial carbon production to an estimate of nitrogen demand, NH4+ was found to supply 35-60% of bacterial nitrogen requirements. Bacterial nitrogen demand was also supported by dissolved organic nitrogen, generally in the form of amino acids. It was estimated, however, that 20-50% of the total amino acids taken up were mineralized to NH4+. Bacterial production of NH4+ was occurring simultaneously to its uptake and contributed 27-55% of total regenerated NH4+ in surface waters. Using a variety of N-15-labelled amino acids it was found that the bacteria metabolized each amino acid differently. With their large mineralization of amino acids and their relatively low sinking rates, bacteria appear to be responsible for a large portion of organic matter recycling in the upper surface waters of the coastal Antarctic ecosystem.</t>
  </si>
  <si>
    <t>UNIV TOKYO, OCEAN RES INST, DIV MARINE BIOCHEM, TOKYO 164, JAPAN; UNIV CALIF SAN DIEGO, SCRIPPS INST OCEANOG, POLAR RES PROGRAM, LA JOLLA, CA 92093 USA</t>
  </si>
  <si>
    <t>University of Tokyo; University of California System; University of California San Diego; Scripps Institution of Oceanography</t>
  </si>
  <si>
    <t>UNIV HAWAII MANOA, DEPT OCEANOG, 1000 POPE RD, HONOLULU, HI 96822 USA.</t>
  </si>
  <si>
    <t>Karl, David/AFP-3837-2022</t>
  </si>
  <si>
    <t>Karl, David/0000-0002-6660-6721</t>
  </si>
  <si>
    <t>WOS:A1994NG67300006</t>
  </si>
  <si>
    <t>NAKANISHI, A</t>
  </si>
  <si>
    <t>THERMOLUMINESCENCE STUDY OF THE TERRESTRIAL AGES OF ANTARCTIC METEORITES</t>
  </si>
  <si>
    <t>RADIATION MEASUREMENTS</t>
  </si>
  <si>
    <t>7th International Specialist Seminar on Thermoluminescence and Electron Spin Resonance Dating</t>
  </si>
  <si>
    <t>JUL 05-09, 1993</t>
  </si>
  <si>
    <t>KREMS, AUSTRIA</t>
  </si>
  <si>
    <t>THERMO-LUMINESCENCE</t>
  </si>
  <si>
    <t>The terrestrial ages of Antarctic meteorites were estimated from the thermoluminescence (TL) intensity of the fusion crust. It was found that there is a good correlation between the TL intensities and terrestrial ages which had been previously determined by cosmogenic radionuclide abundance.</t>
  </si>
  <si>
    <t>NAKANISHI, A (corresponding author), SHIGA UNIV MED SCI,DEPT PHYS,OTSU,SHIGA 52021,JAPAN.</t>
  </si>
  <si>
    <t>1350-4487</t>
  </si>
  <si>
    <t>RADIAT MEAS</t>
  </si>
  <si>
    <t>Radiat. Meas.</t>
  </si>
  <si>
    <t>APR-JUL</t>
  </si>
  <si>
    <t>10.1016/1350-4487(94)90071-X</t>
  </si>
  <si>
    <t>Nuclear Science &amp; Technology</t>
  </si>
  <si>
    <t>PW336</t>
  </si>
  <si>
    <t>WOS:A1994PW33600022</t>
  </si>
  <si>
    <t>MATTHEWSON, DC; VANAARDE, RJ; SKINNER, JD</t>
  </si>
  <si>
    <t>POPULATION BIOLOGY OF HOUSE MICE (MUS-MUSCULUS L) ON SUB-ANTARCTIC MARION ISLAND</t>
  </si>
  <si>
    <t>SOUTH AFRICAN JOURNAL OF ZOOLOGY</t>
  </si>
  <si>
    <t>ENERGY ALLOCATION; FIELD EXPERIMENT; FOOD QUALITY; REPRODUCTION; WILD; EXAMINE; DENSITY; ECOLOGY; MOUSE; DIET</t>
  </si>
  <si>
    <t>Based on mark-recapture models, house mouse densities on sub-Antarctic Marion Island changed seasonally (up to 10-fold) and differed between habitats. Peak densities occurred towards the end of summer (May). On both the hummocky beach and vegetated lava study grids, densities at the end of summer were significantly higher than those recorded during 1979/80. During the rest of the year densities were significantly lower on these study grids than those recorded during 1979/80. Length of the breeding season (6,5 months) and mean litter size (7,24 +/- 1,7) were of the same order as those recorded during 1979/80, as were age and sex specific mortality patterns. The incidence of pregnancy (7,27 litters/season) was higher (not significant) than that recorded during 1979/80. Prenatal mortality was positively correlated with ovulation rate. Differences in annual trends may result from yearly changes in environmental conditions and do not support speculation that these may have resulted from medium-term changes in climatic conditions in the sub-Antarctic.</t>
  </si>
  <si>
    <t>UNIV PRETORIA,DEPT ZOOL,MAMMAL RES INST,PRETORIA 0002,SOUTH AFRICA</t>
  </si>
  <si>
    <t>University of Pretoria</t>
  </si>
  <si>
    <t>0254-1858</t>
  </si>
  <si>
    <t>S AFR J ZOOL</t>
  </si>
  <si>
    <t>South Afr. J. Zool.</t>
  </si>
  <si>
    <t>PB858</t>
  </si>
  <si>
    <t>WOS:A1994PB85800003</t>
  </si>
  <si>
    <t>BESTER, MN; ROSSOUW, GJ</t>
  </si>
  <si>
    <t>TIME BUDGETS AND ACTIVITY PATTERNS OF SUB-ANTARCTIC FUR SEALS AT GOUGH ISLAND</t>
  </si>
  <si>
    <t>ARCTOCEPHALUS-FORSTERI; BREEDING-SEASON; BEHAVIOR; COLONY</t>
  </si>
  <si>
    <t>The diurnal activity patterns of sub-Antarctic fur seals, Arctocephalus tropicalis, were observed at a non-breeding colony site at Gough Island (40-degrees-20'S, 9-degrees-54'W) during summer. Time budgets of adult males were also studied at idle and breeding colony sites. Levels of activity were highest during the early morning and late afternoon. High ambient temperatures depressed the interaction rate on the dry hauling ground, but activity increased as a result of the movement of heat-stressed seals to and from the sea where favourable conditions for heat loss exist. The fur seals were largely inactive, in particular adult males which spent 93,2% of the time inactive in breeding colonies and 97,9% of the time inactive at idle colony beaches. The daily change in numbers ashore, the relative contribution of the different age and sex classes, their location and distribution on site, and the prevailing weather conditions influence the pattern of interaction and allocation of time to the various activities in A. tropicalis. The predominan of inactivity is considered to be a behavioural thermoregulatory response to limit endogenous heat production as is energy conservation. Both views translate into improved tenure for territorial males, in particular those without access to water for cooling during the breeding season.</t>
  </si>
  <si>
    <t>BESTER, MN (corresponding author), UNIV PRETORIA,MAMMAL RES INST,PRETORIA 0002,SOUTH AFRICA.</t>
  </si>
  <si>
    <t>Bester, Marthán N/E-5387-2010</t>
  </si>
  <si>
    <t>WOS:A1994PB85800011</t>
  </si>
  <si>
    <t>MILLER, WR; HEATWOLE, H; PIDGEON, RWJ; GARDINER, GR</t>
  </si>
  <si>
    <t>TARDIGRADES OF THE AUSTRALIAN ANTARCTIC TERRITORIES - THE LARSEMANN HILLS, EAST ANTARCTICA</t>
  </si>
  <si>
    <t>TRANSACTIONS OF THE AMERICAN MICROSCOPICAL SOCIETY</t>
  </si>
  <si>
    <t>A survey of the terrestrial tardigrades inhabiting algae, lichens, and mosses in the Larsemann Hills, East Antarctica was conducted at 61 sites during the austral summer of 1987. Five genera and six species of Tardigrada were recovered. Statistical analysis of biotic association was conducted and for most species-pairs, tardigrades occur randomly with respect to each other. The hypothesis is proposed that distribution of tardigrades in the Antarctic is more strongly influenced by dispersal capabilities than by climatic factors or biotic interactions.</t>
  </si>
  <si>
    <t>N CAROLINA STATE UNIV,DEPT ZOOL,RALEIGH,NC 27695; OFF SUPERVISING SCIENTIST,JABIRU,NT 0886,AUSTRALIA; UNIV NEW ENGLAND,SCH RESOURCE SCI &amp; MANAGEMENT,LISMORE,NSW 2480,AUSTRALIA</t>
  </si>
  <si>
    <t>North Carolina State University; University of New England</t>
  </si>
  <si>
    <t>MILLER, WR (corresponding author), UNIV NEW ENGLAND,DEPT ZOOL,ARMIDALE,NSW 2351,AUSTRALIA.</t>
  </si>
  <si>
    <t>AMER MICROSCOPICAL SOC</t>
  </si>
  <si>
    <t>0003-0023</t>
  </si>
  <si>
    <t>T AM MICROSC SOC</t>
  </si>
  <si>
    <t>10.2307/3226642</t>
  </si>
  <si>
    <t>Microscopy</t>
  </si>
  <si>
    <t>NT035</t>
  </si>
  <si>
    <t>WOS:A1994NT03500004</t>
  </si>
  <si>
    <t>DELMAS, RJ</t>
  </si>
  <si>
    <t>ICE RECORDS OF THE PAST ENVIRONMENT</t>
  </si>
  <si>
    <t>SCIENCE OF THE TOTAL ENVIRONMENT</t>
  </si>
  <si>
    <t>1st Interdisciplinary FECS Conference on Environmental Issues: Chemistry for the Protection of the Environment (EUROENVIRONMENT 92)</t>
  </si>
  <si>
    <t>MAY 10-14, 1992</t>
  </si>
  <si>
    <t>BUDAPEST, HUNGARY</t>
  </si>
  <si>
    <t>ICE CORES; ANTARCTICA; GREENLAND; PALEOCLIMATOLOGY; ATMOSPHERIC CHEMISTRY</t>
  </si>
  <si>
    <t>POLAR ICE; ATMOSPHERIC CO2; ANTARCTIC ICE; METHANESULFONIC-ACID; CORE RECORD; SULFATE; CYCLE; CLIMATE; NITRATE; SNOW</t>
  </si>
  <si>
    <t>Information recorded in polar ice cores over the last several hundred millennia is invaluable to studies aimed at understanding the pre-industrial environmental system and anticipating the future evolution of the climate and the atmosphere. The isotopic composition of the ice (H2O) matrix is a reliable paleothermometer. Ambient air samples are encapsulated and stored in the ice bubbles by relatively simple processes. The interpretation of the chemical composition of deposited snow in terms of past atmospheric trace gases and aerosol composition is more intricate and necessitates detailed discussions. It has been found from deep Antarctic and Greenland ice core studies that, in comparison with present climate, ice age environmental conditions correspond to about 6-degrees-C cooler temperatures and atmospheric CO2 and CH4 Contents lower by factors of nearly 2 and 4, respectively. The biogeochemical cycles of S and N were also affected by climatic changes producing modifications in source intensity and transport of gaseous precursors. Sulfate is the major atmospheric sulfur compound. It has mainly a marine biogenic origin, but cataclysmic volcanic eruptions contribute sporadically to the atmospheric sulfur budget by huge SO2 emissions, ultimately detected in polar ice by H2SO4 spikes. Nitrate' the next most important ion determined in polar precipitation, exhibits concentration changes which are presently poorly understood, but which could be linked with the polar ozone hole problem. Finally, continental dust and sea-spray aerosol components are also present in the ice at much higher concentrations during ice ages than during interglacial periods due to an intensification of their production and long range transport under glacial climatic conditions.</t>
  </si>
  <si>
    <t>DELMAS, RJ (corresponding author), LAB GLACIOL &amp; GEOPHYS ENVIRONMENT,BP 96,F-38402 ST MARTIN DHERES,FRANCE.</t>
  </si>
  <si>
    <t>0048-9697</t>
  </si>
  <si>
    <t>SCI TOTAL ENVIRON</t>
  </si>
  <si>
    <t>Sci. Total Environ.</t>
  </si>
  <si>
    <t>MAR 31</t>
  </si>
  <si>
    <t>10.1016/0048-9697(94)90530-4</t>
  </si>
  <si>
    <t>NH334</t>
  </si>
  <si>
    <t>WOS:A1994NH33400002</t>
  </si>
  <si>
    <t>PERRY, NB; ETTOUATI, L; LITAUDON, M; BLUNT, JW; MUNRO, MHG; PARKIN, S; HOPE, H</t>
  </si>
  <si>
    <t>ALKALOIDS FROM THE ANTARCTIC SPONGE KIRKPATRICKIA-VARIALOSA .1. VARIOLIN-B, A NEW ANTITUMOR AND ANTIVIRAL COMPOUND</t>
  </si>
  <si>
    <t>TETRAHEDRON</t>
  </si>
  <si>
    <t>DENDRILLA-MEMBRANOSA; SOUND</t>
  </si>
  <si>
    <t>Variolin B (1), a new type of pyridopyrrolopyrimidine alkaloid with antitumour and antiviral properties, has been isolated from the Antarctic sponge Kirkpatrickia varialosa, and its structure determined by X-ray crystallography. A degradation product, variolin D (2), has been identified from its spectroscopic data.</t>
  </si>
  <si>
    <t>UNIV CANTERBURY, DEPT CHEM, CHRISTCHURCH 1, NEW ZEALAND; UNIV CALIF DAVIS, DEPT CHEM, DAVIS, CA 95616 USA</t>
  </si>
  <si>
    <t>University of Canterbury; University of California System; University of California Davis</t>
  </si>
  <si>
    <t>Ettouati, Laurent/G-7994-2011; Litaudon, Marc/B-1633-2010; Ettouati, Laurent/JBJ-7017-2023; Parkin, Sean R/E-7044-2011; Perry, Nigel/G-5574-2010</t>
  </si>
  <si>
    <t>Ettouati, Laurent/0000-0002-2150-2734; Munro, Murray/0000-0001-9201-6170; Perry, Nigel/0000-0003-3196-3945; Blunt, John/0000-0003-4053-4376</t>
  </si>
  <si>
    <t>0040-4020</t>
  </si>
  <si>
    <t>Tetrahedron</t>
  </si>
  <si>
    <t>MAR 28</t>
  </si>
  <si>
    <t>10.1016/S0040-4020(01)89673-3</t>
  </si>
  <si>
    <t>Chemistry, Organic</t>
  </si>
  <si>
    <t>Science Citation Index Expanded (SCI-EXPANDED); Index Chemicus (IC)</t>
  </si>
  <si>
    <t>ND734</t>
  </si>
  <si>
    <t>WOS:A1994ND73400013</t>
  </si>
  <si>
    <t>TRIMURTULU, G; FAULKNER, DJ; PERRY, NB; ETTOUATI, L; LITAUDON, M; BLUNT, JW; MUNRO, MHG; JAMESON, GB</t>
  </si>
  <si>
    <t>ALKALOIDS FROM THE ANTARCTIC SPONGE KIRKPATRICKIA-VARIALOSA .2. VARIOLIN-A AND N(3')-METHYL TETRAHYDROVARIOLIN-B</t>
  </si>
  <si>
    <t>Two pyridopyrrolopyrimidine alkaloids, variolin A (2) and N(3')-methyl tetrahydrovariolin B (3), have been isolated from the Antarctic sponge Kirkpatrickia varialosa, and their structures determined by X-ray crystallography and interpretation of spectral data respectively. N(3')-Methyl tetrahydrovariolin B (3) is moderately cytotoxic and showed antifungal activity, while variolin A (2) is weakly cytotoxic.</t>
  </si>
  <si>
    <t>UNIV CANTERBURY,DEPT CHEM,CHRISTCHURCH 1,NEW ZEALAND; UNIV CALIF SAN DIEGO,SCRIPPS INST OCEANOG,LA JOLLA,CA 92093; GEORGETOWN UNIV,DEPT CHEM,WASHINGTON,DC 20057</t>
  </si>
  <si>
    <t>University of Canterbury; University of California System; University of California San Diego; Scripps Institution of Oceanography; Georgetown University</t>
  </si>
  <si>
    <t>Faulkner, Douglas/X-2052-2019; Ettouati, Laurent/JBJ-7017-2023; Litaudon, Marc/B-1633-2010; Ettouati, Laurent/G-7994-2011; Perry, Nigel/G-5574-2010</t>
  </si>
  <si>
    <t>Ettouati, Laurent/0000-0002-2150-2734; Jameson, Geoffrey/0000-0003-4839-0784; Munro, Murray/0000-0001-9201-6170; Perry, Nigel/0000-0003-3196-3945; Blunt, John/0000-0003-4053-4376</t>
  </si>
  <si>
    <t>10.1016/S0040-4020(01)89674-5</t>
  </si>
  <si>
    <t>WOS:A1994ND73400014</t>
  </si>
  <si>
    <t>BREY, T; KLAGES, M; DAHM, C; GORNY, M; GUTT, J; HAIN, S; STILLER, M; ARNTZ, WE; WAGELE, JW; ZIMMERMANN, A</t>
  </si>
  <si>
    <t>ANTARCTIC BENTHIC DIVERSITY</t>
  </si>
  <si>
    <t>SEA</t>
  </si>
  <si>
    <t>UNIV BIELEFELD,FAK BIOL,D-33615 BIELEFELD,GERMANY</t>
  </si>
  <si>
    <t>University of Bielefeld</t>
  </si>
  <si>
    <t>BREY, T (corresponding author), ALFRED WEGENER INST POLAR &amp; MARINE RES,POSTFACH 120161,D-27515 BREMERHAVEN,GERMANY.</t>
  </si>
  <si>
    <t>Brey, Thomas/0000-0002-6345-2851</t>
  </si>
  <si>
    <t>MAR 24</t>
  </si>
  <si>
    <t>10.1038/368297a0</t>
  </si>
  <si>
    <t>NB985</t>
  </si>
  <si>
    <t>Bronze, Green Submitted</t>
  </si>
  <si>
    <t>WOS:A1994NB98500033</t>
  </si>
  <si>
    <t>CHOU, J; WEGER, RC; LIGTENBERG, JM; KUO, KS; WELCH, RM; BREEDEN, P</t>
  </si>
  <si>
    <t>SEGMENTATION OF POLAR SCENES USING MULTISPECTRAL TEXTURE MEASURES AND MORPHOLOGICAL FILTERING</t>
  </si>
  <si>
    <t>SURFACE CLASSIFICATION; PATTERN-RECOGNITION; CLOUD; FEATURES; IMAGERY; REGIONS</t>
  </si>
  <si>
    <t>Two segmentation and two unsupervised classification schemes are applied to four Landsat TM Antarctic scenes. The methods include the region-growing and the region-oriented segmentation approaches and the Divide-and-Conquer and the Mahalanobis classifiers. Combinations of spectral signatures and Grey Level Difference Vector (GLDV) textural measures are computed for each of the seven TM bands. Correlation matrices then are constructed to reduce the feature vector. Means, standard deviations, and angular second moments are selected, usually for TM channels 4, 5, and 6. In general it is found that the segmentation schemes produce results which are judged to be more reliable and useful than those obtained from the classification schemes. The region-oriented segmentation approach is found to produce the best results. The morphological three-dimensional opening and closing operators are used as a preprocessing step in both the segmentation and classification approaches. It is found that a 7 by 7 pixel structuring element is most effective in improving both segmentation and classification results in highly complex scenes. The closing operator provides smoother boundaries between regions and more uniform regions, reducing both noise and insignificant small regions from otherwise uniform large regions. On the other hand, the opening operator is found to be effective in identifying individual ice floes within a background of broken sea ice.</t>
  </si>
  <si>
    <t>S DAKOTA SCH MINES &amp; TECHNOL, INST ATMOSPHER SCI, RAPID CITY, SD 57701 USA; RAPID CITY STEVENS HIGH SCH, RAPID CITY, SD 57702 USA</t>
  </si>
  <si>
    <t>South Dakota School Mines &amp; Technology</t>
  </si>
  <si>
    <t>CHOU, J (corresponding author), S DAKOTA SCH MINES &amp; TECHNOL, DEPT MATH &amp; COMP SCI, 501 E ST, JOSEPH ST, RAPID CITY, SD 57701 USA.</t>
  </si>
  <si>
    <t>Kuo, Kwo-Sen/ABB-2035-2021</t>
  </si>
  <si>
    <t>Kuo, Kwo-Sen/0000-0001-7644-4140</t>
  </si>
  <si>
    <t>ABINGDON</t>
  </si>
  <si>
    <t>2-4 PARK SQUARE, MILTON PARK, ABINGDON OR14 4RN, OXON, ENGLAND</t>
  </si>
  <si>
    <t>1366-5901</t>
  </si>
  <si>
    <t>MAR 20</t>
  </si>
  <si>
    <t>10.1080/01431169408954131</t>
  </si>
  <si>
    <t>NH660</t>
  </si>
  <si>
    <t>WOS:A1994NH66000005</t>
  </si>
  <si>
    <t>LARSEN, N</t>
  </si>
  <si>
    <t>THE IMPACT OF FREEZING OF SULFATE AEROSOLS ON THE FORMATION OF POLAR STRATOSPHERIC CLOUDS</t>
  </si>
  <si>
    <t>STRATOSPHERIC CLOUDS; DROPLETS; DENITRIFICATION; GROWTH; WATER</t>
  </si>
  <si>
    <t>In simulation models, used to describe the formation of Polar Stratospheric Clouds (PSC), it is usually assumed that die background population of sulfate aerosols acts as nucleation centers for the PSCs. At normal stratospheric temperatures the aerosols are in the liquid phase, not suitable for PSC nucleation, but still it has been assumed that the particles will freeze above the nitric acid trihydrate (NAT) condensation temperature. Homogeneous freezing of aerosol particles into sulfuric acid tetrahydrate and ice has been incorporated in a detailed microphysical PSC-model to investigate the impact of freezing among the sulfate aerosols on the PSC size distributions. It is here that freezing of the largest particles might explain the observed high HNO3/NAT saturation ratios and denitrification by particle sedimentation in the Arctic stratosphere. Comparisons have also been made to the PSC formation under Antarctic temperature conditions.</t>
  </si>
  <si>
    <t>LARSEN, N (corresponding author), DANISH METEOROL INST,LYNGBYVEJ 100,DK-2100 COPENHAGEN 0,DENMARK.</t>
  </si>
  <si>
    <t>Larsen, Niels/G-3145-2014</t>
  </si>
  <si>
    <t>Larsen, Niels/0000-0002-1582-661X</t>
  </si>
  <si>
    <t>MAR 15</t>
  </si>
  <si>
    <t>10.1029/93GL03545</t>
  </si>
  <si>
    <t>NC446</t>
  </si>
  <si>
    <t>WOS:A1994NC44600008</t>
  </si>
  <si>
    <t>MARGESIN, R; SCHINNER, F</t>
  </si>
  <si>
    <t>PROPERTIES OF COLD-ADAPTED MICROORGANISMS AND THEIR POTENTIAL ROLE IN BIOTECHNOLOGY</t>
  </si>
  <si>
    <t>JOURNAL OF BIOTECHNOLOGY</t>
  </si>
  <si>
    <t>COLD ADAPTATION; PSYCHROPHILIC; PSYCHROTROPHIC; MICROORGANISM; ENZYME</t>
  </si>
  <si>
    <t>PSYCHROTROPHIC BACTERIUM; PSYCHROPHILIC BACTERIA; PROTEIN-SYNTHESIS; PSEUDOMONAS-FLUORESCENS; HEAT-SHOCK; BACILLUS-PSYCHROPHILUS; ANTARCTIC BACTERIA; GROWTH TEMPERATURE; ESCHERICHIA-COLI; MORAXELLA TA144</t>
  </si>
  <si>
    <t>Cold-adapted (psychrophilic and psychrotrophic) microorganisms are distinguished from mesophiles by their ability to grow at low temperatures. They are widely distributed in nature. Their response to high temperatures was shown to be disruption in protein synthesis by inability of RNA formation, alterations of the structure of nucleic acids, inactivation of thermolabile enzymes, activation of lytic enzymes, alterations of the cell morphology, inhibition of cell division and induction of heat shock proteins. At low temperatures, among other physiological characteristics. psychrophiles and psychrotrophs have slower metabolic rates and higher catalytic efficiencies than mesophiles. The genetic basis of cold adaptation is not cleared up. Cold-adapted microorganisms have a considerable potential in biotechnological application (waste treatment at ambient temperatures, enzymology, food industry, medicine).</t>
  </si>
  <si>
    <t>UNIV INNSBRUCK, INST MICROBIOL, TECHNIKERSTR 25, A-6020 INNSBRUCK, AUSTRIA.</t>
  </si>
  <si>
    <t>0168-1656</t>
  </si>
  <si>
    <t>1873-4863</t>
  </si>
  <si>
    <t>J BIOTECHNOL</t>
  </si>
  <si>
    <t>J. Biotechnol.</t>
  </si>
  <si>
    <t>10.1016/0168-1656(94)90093-0</t>
  </si>
  <si>
    <t>ND089</t>
  </si>
  <si>
    <t>WOS:A1994ND08900001</t>
  </si>
  <si>
    <t>SMITH, LT; CHASSIGNET, EP; OLSON, DB</t>
  </si>
  <si>
    <t>WIND-FORCED VARIATIONS IN THE BRAZIL-MALVINAS CONFLUENCE REGION AS SIMULATED IN A COARSE RESOLUTION NUMERICAL-MODEL OF THE SOUTH-ATLANTIC</t>
  </si>
  <si>
    <t>ANTARCTIC CIRCUMPOLAR CURRENT; ISOPYCNIC COORDINATE MODEL; BETA-PLANE CHANNEL; DRAKE PASSAGE; BOUNDARY CURRENTS; NORTH-ATLANTIC; WORLD OCEAN; SPIN-UP; DRIVEN; TRANSPORT</t>
  </si>
  <si>
    <t>The observed seasonal and interannual fluctuations in the Brazil-Malvinas confluence region are investigated using a wind-driven isopycnic coordinate model of the South Atlantic Ocean south of 10-degrees-S. The model is configured on a rotated Mercator grid with 2-degrees horizontal resolution and five constant-density layers in the vertical. In order to model the passage of the Antarctic Circumpolar Current (ACC) across the basin, the grid is augmented by a channel extension to the west of Drake Passage and east of 50-degrees-E, having the width of Drake Passage. A series of benchmark experiments with annual mean climatological forcing shows that (1) when bottom topography is included, one observes a reduction in Drake Passage transport in agreement with previous studies, as well as a northward shift in the Brazil Current separation latitude, (2) an increase in Drake Passage transport to realistic values does not cause any further northward shift in the separation point, and (3) the model is relatively insensitive to the choice of lateral boundary conditions. A second set of experiments, in which the forcing is by seasonal climatological wind data and the Drake Passage transport is relaxed to a constant annual mean value, indicates the presence of a semiannual signal in the annual transport cycles for the Malvinas Current and for the ACC through Drake Passage. That signal is significantly damped in the Brazil Current region, and the amplitude of each cycle is reduced in comparison to observations. When the value to which the Drake Passage transport is relaxed is allowed to vary in time, the semiannual wind-forced oscillation in the Malvinas region remains evident, with additional superimposed variations related to the variations in the transport forcing. The final experiments are forced by a 10-year data set of realistic wind stress values, providing 10-year time series of model output for analysis of the interrelationships of the principal Southwestern Atlantic currents. A high correlation at the semiannual period is found to exist among the cycles of Drake Passage transport, Malvinas Current transport, and seasonal movements of the Brazil-Malvinas confluence latitude, while the Brazil Current transport cycle exhibits a significant energy peak only at the annual period. We conclude that the locally wind-forced semiannual signal south of the confluence is significantly damped before reaching the Brazil Current region by several factors: friction, the opposing flow of the current itself, and the inability of the Malvinas to penetrate the subtropical circulation that is confined to the upper model layers.</t>
  </si>
  <si>
    <t>UNIV MIAMI, ROSENSTIEL SCH MARINE &amp; ATMOSPHER SCI, 4600 RICKENBACKER CSWY, MIAMI, FL 33149 USA</t>
  </si>
  <si>
    <t>University of Miami</t>
  </si>
  <si>
    <t>Chassignet, Eric/0000-0003-4710-7502; Olson, Donald/0000-0001-7180-5672</t>
  </si>
  <si>
    <t>C3</t>
  </si>
  <si>
    <t>10.1029/93JC03331</t>
  </si>
  <si>
    <t>NC605</t>
  </si>
  <si>
    <t>WOS:A1994NC60500007</t>
  </si>
  <si>
    <t>MOORE, JC; REID, AP; KIPFSTUHL, J</t>
  </si>
  <si>
    <t>MICROSTRUCTURE AND ELECTRICAL-PROPERTIES OF MARINE ICE AND ITS RELATIONSHIP TO METEORIC ICE AND SEA-ICE</t>
  </si>
  <si>
    <t>ANTARCTIC ICE; SHELF; CORES</t>
  </si>
  <si>
    <t>215-m ice core has penetrated the central part of the Ronne Ice Shelf (76-degrees-59'S, 52-degrees-16'W). The core consisted of meteoric ice above 152.8-m depth; below this the ice was bubble free, and of seawater origin. The salinity of the layer below 152.8-m depth is less than 0.05 ppt, very much lower than typical sea ice. The ice represents an unusual source of ice intermediate in salinity and some physical properties between meteoric ice and sea ice. The structure of the ice from four different depths, where salinities vary by a factor of 4, has been investigated using a scanning electron microscope (SEM). The fabric and grain structures are unusual and seem to depend on the impurity concentration in the ice. Chemical impurity localization has also been investigated. The dielectric properties of the ice show that the ice has a transitional behavior from the linear dependence of conductivity on chloride concentration found in meteoric ice, to the less predictable sea ice behavior. The behavior may be interpreted in terms of the structure of the ice. The higher-salinity samples show convoluted grain boundaries, small grain size, and brine inclusions. There are indications that the brine inclusions were liquid at temperatures between -10-degrees-C and -30-degrees-C. By contrast, the lower-salinity samples possess larger grain sizes and show no evidence of brine inclusions. All samples show brine concentrated at triple grain junctions and also along two-grain boundaries in higher-salinity samples. The dielectric properties of the lower-salinity samples are well described by a Jaccard mechanism with L defects created in proportion to salinity, that also describes the behavior of meteoric ice. Higher-salinity samples exhibit lower conductivity than would be seen if L defects continued to be created in proportion to salinity. The dielectric and structural data are consistent with a solubility limit of about 300 muM for Cl in the ice lattice.</t>
  </si>
  <si>
    <t>UNIV LANCASTER, DEPT BIOL, LANCASTER LA1 4YL, ENGLAND; ALFRED WEGENER INST POLAR &amp; MARINE RES, BREMERHAVEN, GERMANY</t>
  </si>
  <si>
    <t>Lancaster University; Helmholtz Association; Alfred Wegener Institute, Helmholtz Centre for Polar &amp; Marine Research</t>
  </si>
  <si>
    <t>NERC, BRITISH ANTARCTIC SURVEY, CAMBRIDGE, ENGLAND.</t>
  </si>
  <si>
    <t>Moore, John C/B-2868-2013</t>
  </si>
  <si>
    <t>Moore, John C/0000-0001-8271-5787</t>
  </si>
  <si>
    <t>10.1029/93JC02832</t>
  </si>
  <si>
    <t>WOS:A1994NC60500011</t>
  </si>
  <si>
    <t>COMISO, JC</t>
  </si>
  <si>
    <t>SURFACE TEMPERATURES IN THE POLAR-REGIONS FROM NIMBUS-7 TEMPERATURE HUMIDITY INFRARED RADIOMETER</t>
  </si>
  <si>
    <t>SEA ICE; AIR-TEMPERATURE; MICROWAVE; CLOUD</t>
  </si>
  <si>
    <t>Monthly surface temperatures in the Arctic and Antarctic regions have been derived from the 11.5-mum thermal infrared channel of the Nimbus 7 temperature humidity infrared radiometer (THIR) for a whole year in 1979 and for a winter and a summer month from 1980 through 1985. The data set shows interannual variability and provides spatial details that allow identification of temperature patterns over sea ice and ice sheet surfaces. For example, the coldest spot in the southern hemisphere is observed to be consistently in the Antarctic plateau in the southern hemisphere, while that in the northern hemisphere is usually located in Greenland, or one of three other general areas: Siberia, the central Arctic, or the Canadian Archipelago. Also, in the southern hemisphere, the amplitude of the seasonal fluctuation of ice sheet temperatures is about 3 times that of sea ice, while in the northern hemisphere, the corresponding fluctuations for the two surfaces are about the same. The main sources of error in the retrieval are cloud and other atmospheric effects. These were minimized by first choosing the highest radiance value from the set of measurements during the day taken within a 30 km by 30 km grid of each daily map. Then the difference of daily maps was taken, and where the difference is greater than a certain threshold (which in this case is 12-degrees-C), the data element is deleted. Overall, the monthly maps derived from the resulting daily maps are spatially and temporally consistent. are coherent with the topography of the Antarctic continent and the location of the sea ice edge, and are in qualitative agreement with climatological data. Quantitatively, THIR data are in good agreement with Antarctic ice sheet surface air temperature station data with a correlation coefficient of 0.997 and a standard deviation of 2.0-degrees-C. The absolute values are not as good over the sea ice edges, but a comparison with Russian 2-m drift station temperatures shows very high correlation (with correlation coefficient at 0.998) and a standard deviation of 1.1-degrees-C. Overall, the rms error is estimated to be from 1-degrees to 2-degrees-C, depending on the surface, while the average bias when compared with in situ data is less than 2-degrees-C.</t>
  </si>
  <si>
    <t>NASA, GODDARD SPACE FLIGHT CTR, HYDROSPHER PROC LAB, GREENBELT, MD 20771 USA</t>
  </si>
  <si>
    <t>National Aeronautics &amp; Space Administration (NASA); NASA Goddard Space Flight Center</t>
  </si>
  <si>
    <t>Comiso, Josefino/0000-0002-0875-7433</t>
  </si>
  <si>
    <t>10.1029/93JC03450</t>
  </si>
  <si>
    <t>WOS:A1994NC60500012</t>
  </si>
  <si>
    <t>GEOMORPHOLOGY AND STRUCTURAL SEGMENTATION OF THE CREST OF THE SOUTHERN (PACIFIC-ANTARCTIC) EAST PACIFIC RISE</t>
  </si>
  <si>
    <t>OVERLAPPING SPREADING CENTERS; MID-OCEAN RIDGE; SEA BEAM; TECTONIC EVOLUTION; TRANSFORM-FAULT; DEEP-TOW; FERNANDEZ,JUAN MICROPLATE; MAGNETIC-ANOMALIES; MIDOCEAN RIDGES; FRACTURE-ZONES</t>
  </si>
  <si>
    <t>Geomorphology of the boundary between Pacific and Antarctic plates was mapped with a Sea Beam multibeam echosounder and a SeaMARC II bathymetric side scan sonar, from the southern end of Juan Fernandez microplate at 35-degrees-S to Heezen transform at 56-degrees-S. There are six spreading center systems separated by two large, left-stepping nontransform offsets (at 36.5-degrees-S and 41.5-degrees-S), two right-stepping transform-fault systems, and a left-stepping hybrid structure with equally long strike-slip and nontransform offsets. Axial rift zones (spreading axes) are generally within 1-degrees of normal to the relative motion predicted by current plate rotation models. Most axial rift zones crop out along the crests of typical East Pacific Rise (EPR) axial ridges which commonly have flat rather than humped long profiles. About 2% of this fast-spreading (84-100 mm/yr) rise crest has an axial rift valley instead of an axial ridge. The longest rift-valley segment is midway between Menard and Vacquier transforms near 51-degrees-S, where an anomalously deep rise crest may mark a zone of below-average mantle upwelling. Nontransform offsets structurally similar to those on the tropical EPR, but mostly formed by differential asymmetric spreading, subdivide the four longest spreading center systems. On the northern, transform-free two thirds of the rise, net rift propagation at migrating offsets has been into the faster Pacific plate. This causes fight steps to migrate north, left steps to migrate south, and crust to be transferred to the east flank. This pattern has prevailed for several million years, judging from the oblique fracture zones (pseudofaults) mapped on the rise flanks with older marine data and Geosat altimetry. On this rise crest, the difference in stress on two plates with very different velocities may control the direction of offset migration.</t>
  </si>
  <si>
    <t>LONSDALE, P (corresponding author), UNIV CALIF SAN DIEGO, SCRIPPS INST OCEANOG, 0205, LA JOLLA, CA 92093 USA.</t>
  </si>
  <si>
    <t>MAR 10</t>
  </si>
  <si>
    <t>B3</t>
  </si>
  <si>
    <t>10.1029/93JB02756</t>
  </si>
  <si>
    <t>NB207</t>
  </si>
  <si>
    <t>WOS:A1994NB20700028</t>
  </si>
  <si>
    <t>ANTARCTIC ROCKS COULD GIVE CLUE TO LIFE ON MARS</t>
  </si>
  <si>
    <t>MAR 5</t>
  </si>
  <si>
    <t>MZ658</t>
  </si>
  <si>
    <t>WOS:A1994MZ65800020</t>
  </si>
  <si>
    <t>CHOWN, SL; LANGUAGE, K</t>
  </si>
  <si>
    <t>RECENTLY ESTABLISHED DIPTERA AND LEPIDOPTERA ON SUB-ANTARCTIC MARION ISLAND</t>
  </si>
  <si>
    <t>MAR</t>
  </si>
  <si>
    <t>QK415</t>
  </si>
  <si>
    <t>WOS:A1994QK41500010</t>
  </si>
  <si>
    <t>PROVIDING EXPERT SCIENTIFIC ADVICE ON THE ANTARCTIC ENVIRONMENT</t>
  </si>
  <si>
    <t>NA191</t>
  </si>
  <si>
    <t>WOS:A1994NA19100001</t>
  </si>
  <si>
    <t>MARENSSI, SA; REGUERO, MA; SANTILLANA, SN; VIZCAINO, SF</t>
  </si>
  <si>
    <t>EOCENE LAND MAMMALS FROM SEYMOUR ISLAND, ANTARCTICA - PALEOBIOGEOGRAPHICAL IMPLICATIONS</t>
  </si>
  <si>
    <t>EOCENE; ANTARCTICA; LA MESETA FORMATION; MAMMALS; AGE; PALEOBIOGEOGRAPHY</t>
  </si>
  <si>
    <t>Middle Eocene land mammals from La Meseta Formation, Seymour (Marambio) Island are reviewed. A taxonomically diverse fossil land-vertebrate assemblage with small and medium-size mammals has been recovered from four localities. The depositional setting is shallow marine and most of the mammal-bearing beds are in reworked, moderate to high energy subtidal facies. The characteristics of these mammals not only confirm but also strengthen the biogeographical relationships between southern South America (Patagonian Province) and the Antarctic Peninsula during the Paleogene and rule out the possibility of a major barrier between these areas. The Antarctic ungulates (Astrapotheria and ?Litopterna) are plesiomorphics in retaining low crowned cheek teeth and are more similar to those from the Pancasamayoran local faunas of southern South America (Patagonia).</t>
  </si>
  <si>
    <t>MARENSSI, SA (corresponding author), INST ANTART ARGENTINO,CERRITO 1248,RA-1010 BUENOS AIRES,ARGENTINA.</t>
  </si>
  <si>
    <t>10.1017/S0954102094000027</t>
  </si>
  <si>
    <t>WOS:A1994NA19100002</t>
  </si>
  <si>
    <t>DEMORA, SJ; WHITEHEAD, RF; GREGORY, M</t>
  </si>
  <si>
    <t>THE CHEMICAL-COMPOSITION OF GLACIAL MELT WATER PONDS AND STREAMS ON THE MCMURDO ICE SHELF, ANTARCTICA</t>
  </si>
  <si>
    <t>MELTWATER; WATER CHEMISTRY; PONDS</t>
  </si>
  <si>
    <t>Melt waters cover c. 20% of the McMurdo Ice Shelf during the austral summer. The streams, ponds, and lakes up to 10(4) m2 in area occur in two types of terrain systems with differing morphological, chemical, and biological characteristics: pinnacled ice (PI) areas with sparse sediment cover, low relief, and little biomass; and ice-cored moraine (ICM) areas with 10-20 cm sediment cover, hummocky topography with up to 20 m relief, occasional mirabilite deposits, and dense benthic cyanobacterial mats. Pond water composition in the two areas is markedly different. PI area melt waters have low salinities, &lt; 2270 mg l-1 total dissolved salts (TDS), and near neutral pH, mean = 7.8. The chemical composition of PI waters closely follows that of diluted sea water, suggesting that the release of ions from the sea ice matrix of the ice shelf is the major solute source. In contrast, ICM area melt waters have a wide range of salinities, up to 60 400 mg l-1 TDS and alkaline pH, mean = 9.3. The chemical composition in c. 40% of the ICM ponds investigated did not resemble that of sea water, but had higher relative abundances of SO42-, Na+, K+ and Ca2+. Leaching of local salt deposits, particularly mirabilite, weathering of surficial sediments, and morphological features promoting closed-basin brine evolution are possible contributing factors to the enrichments.</t>
  </si>
  <si>
    <t>DEMORA, SJ (corresponding author), UNIV QUEBEC, DEPT OCEANOG, 310 ALLE URSULINES, RIMOUSKI G5L 3A1, QUEBEC, CANADA.</t>
  </si>
  <si>
    <t>WOS:A1994NA19100003</t>
  </si>
  <si>
    <t>HAIN, S; MELLES, M</t>
  </si>
  <si>
    <t>EVIDENCE FOR A MARINE MOLLUSCAN FAUNA BENEATH ICE SHELVES IN THE LAZAREV AND WEDDELL SEAS, ANTARCTICA, FROM SHELLS OF ADAMUSSIUM-COLBECKI AND NACELLA (PATINIGERA) CF CONCINNA</t>
  </si>
  <si>
    <t>ANTARCTICA; ICE SHELVES; MOLLUSCA; ADAMUSSIUM-COLBECKI; NACELLA-CONCINNA</t>
  </si>
  <si>
    <t>Only one living specimen of Adamussium colbecki was found amongst the shells of this species collected in the Lazarev and Weddell Seas, and those of the limpet Nacella cf. concinna from three locations in the southern Weddell Sea. In order to explain this peculiarity four hypotheses are discussed. The possibility that the shells belong to living deep-water populations is in contradiction to the high number of trawl samples taken in the area and the abundance of empty shell material. C-14 dates show the shells are recent, thus excluding the possibility that the shells belong to autochthonous fossil populations exposed on the seafloor. Lateral transport of living specimens or shells overlong distances by marine currents or by ice is unlikely due to their state of preservation and the water circulation pattern. The most likely explanation is that the shells are allochthonous, transported only over short distances by marine currents from adjacent areas underneath floating ice shelves where both species have living populations.</t>
  </si>
  <si>
    <t>HAIN, S (corresponding author), FORSCHUNGSZENTRUM JULICH, FORSCHUNGSZENTRUM, PROJEKTTRAGER BEO, SEESTR 15, D-18119 ROSTOCK, GERMANY.</t>
  </si>
  <si>
    <t>10.1017/S0954102094000040</t>
  </si>
  <si>
    <t>WOS:A1994NA19100004</t>
  </si>
  <si>
    <t>HYLAND, J; LAUR, D; JONES, J; SHRAKE, J; CADIAN, D; HARRIS, L</t>
  </si>
  <si>
    <t>EFFECTS OF AN OIL-SPILL ON THE SOFT-BOTTOM MACROFAUNA OF ARTHUR HARBOR, ANTARCTICA COMPARED WITH LONG-TERM NATURAL CHANGE</t>
  </si>
  <si>
    <t>ANTARCTIC; MACROINFAUNA; BAHIA-PARAISO; OIL SPILL; LONG-TERM NATURAL CHANGE</t>
  </si>
  <si>
    <t>The macroinfauna at depths of 30-115 m was sampled in March-April 1989, c. two months after an oil spill that resulted from the grounding of the Bahia Paraiso. Stations consisted of the oil-spill site and a comparable control location, and two historical sites previously sampled in 1971. The historical sites were located at two distinct points along a known continuum of increasing physical stability with depth, attributed to disturbances from glacial calving. Macroinfaunal assemblages at most stations were characterized by very high densities and numbers of taxa. There were no significant differences (P&lt;0.05) between the oil-spill and control sites in numbers of individuals, species, or families; nor were there any major differences in dominant fauna or overall community composition. The absence of a detectable impact on the fauna is consistent with results of hydrocarbon analyses, which showed that subtidal sediments were nearly devoid of contamination emanating from the Bahia Paraiso. The assemblage at the shallower of the two historical sites, however, showed a substantial change over the 18-yr period between studies. This change consisted of a shift toward a more species-rich and abundant macroinfauna characteristic of the more physically stable parts of the harbour. This change may be related to the fact that the glacier face near this site has retreated c. 250 m over the last 20 yrs, resulting in less physical disturbance of the adjacent seafloor.</t>
  </si>
  <si>
    <t>HYLAND, J (corresponding author), ARTHUR D LITTLE INC,CAMBRIDGE,MA 02140, USA.</t>
  </si>
  <si>
    <t>10.1017/S0954102094000052</t>
  </si>
  <si>
    <t>WOS:A1994NA19100005</t>
  </si>
  <si>
    <t>SPECIES-DIVERSITY AND RESOURCE RELATIONSHIPS OF SOUTH GEORGIAN FUNGI</t>
  </si>
  <si>
    <t>SOUTH GEORGIA; SUB-ANTARCTIC; FUNGI; MYXOMYCETES; SUBSTRATA; HABITATS; RESOURCE-TYPES</t>
  </si>
  <si>
    <t>The occurrence and distribution of the South Georgia fungal flora, particularly Ascomycotina and Basidiomycotina, is assessed in terms of habitat and substrate preference. The 113 taxa reported comprise 37 basidiomycetes, 49 ascomycetes, six myxomycetes and at least 21 lower fungi. Peat and litter substrata associated with tall tussock grassland have a rich macro-fungal flora, and numerous species occur in bog and mire communities, some in abundance from mid to late summer. Many micro-fungi and ascomycetes colonize dying leaves and inflorescences of specific vascular plants, and a few colonize bryophytes and lichens. At least a dozen species, probably non-indigenous, are associated with rotting timber and other imported materials at former whaling stations. An intensive survey of the South Georgia mycoflora is necessary to gain better understanding of their role in decomposition and nutrient cycling processes in the principal plant communities.</t>
  </si>
  <si>
    <t>SMITH, RIL (corresponding author), NERC,BRITISH ANTARCTIC SURVEY,HIGH CROSS,MADINGLEY RD,CAMBRIDGE CB3 0ET,ENGLAND.</t>
  </si>
  <si>
    <t>10.1017/S0954102094000064</t>
  </si>
  <si>
    <t>WOS:A1994NA19100006</t>
  </si>
  <si>
    <t>SOLUBLE CARBOHYDRATE AND ORGANIC-ACID CONTENT OF SOILS AND ASSOCIATED MICROBIOTA FROM THE WINDMILL ISLANDS, BUDD COAST, ANTARCTICA</t>
  </si>
  <si>
    <t>SOIL; CARBOHYDRATES; POLYOLS; ORGANIC ACIDS; FERMENTATION; ANTARCTICA</t>
  </si>
  <si>
    <t>In the cold Antarctic environment labile organic compounds may accumulate in soil due to relatively low utilization rates by heterotrophic microorganisms. Microbial fermentation of these compounds might contribute to the development of strongly acid soils. To test this and assess concentrations, extracts of a range of soils in the Windmill Islands, Budd Coast were analysed by GLC and HPLC for the presence of low molecular weight sugars, polyols and organic acids. Concentrations of sugars and polyols up to 3300 mg g-1 were detected in cryptogam dominated soils. Some, such as trehalose, may have principally originated in the soil microflora. Soils from occupied penguin rookeries were found to possess oxalic, acetic, propionic and succinic acids at levels up to 1000 mg g-1 soil. Most other soils, however, lacked these acids at detectable levels (1-5 mg g-1 soil). No correlation was established between organic acid accumulation and soil pH although those dominated by moss and lichen had been acidified significantly when compared with barren soils. Thus while substantial pools of these readily utilized carbohydrates were probably present in cryptogam dominated soils, there was little accumulation of organic acids which could account for the acidity of mineral soils typical of the Windmill Islands.</t>
  </si>
  <si>
    <t>ROSER, DJ (corresponding author), AUSTRALIAN ANTARCTIC DIV,KINGSTON,TAS 7050,AUSTRALIA.</t>
  </si>
  <si>
    <t>10.1017/S0954102094000076</t>
  </si>
  <si>
    <t>WOS:A1994NA19100007</t>
  </si>
  <si>
    <t>VACCHI, M; LA MESA, M; CASTELLI, A</t>
  </si>
  <si>
    <t>DIET OF 2 COASTAL NOTOTHENIID FISH FROM TERRA-NOVA BAY, ROSS SEA</t>
  </si>
  <si>
    <t>ANTARCTIC; FISH; FEEDING BEHAVIOR; DIET</t>
  </si>
  <si>
    <t>An investigation into the feeding habits of two demersal nototheniids, Trematomus bernacchii and T. centronotus, showed that the most important prey were polychaetes, molluscs and euphausiids for T bernacchii and polychaetes and amphipods for T centronotus. Epifaunal (e.g. Barrukia cristata) and tube-dwelling polychaetes (Amphicteis cfr. midas and Amythas membranifera) were common in the diet of both species. Bivalvia including Adamussium colbecki were found in the diet of T bernacchii. Epifaunal gastropods (Trochidae) were an occasional prey for T centronotus. Amphipods (mainly Acanthonotozomatidae) and the euphausiid Euphausia frigida were the main crustacean food of T centronotus and T bernacchii respectively. Our data suggest a difference in the feeding behaviour of the two nototheniid species, although both appear capable of feeding on common epibenthic invertebrates.</t>
  </si>
  <si>
    <t>ICRAM, CENT INST MARINE RES, VIA L RESPIGHI 5, I-00197 ROME, ITALY.</t>
  </si>
  <si>
    <t>CASTELLI, ALBERTO/0000-0002-0762-1403</t>
  </si>
  <si>
    <t>10.1017/S0954102094000088</t>
  </si>
  <si>
    <t>WOS:A1994NA19100008</t>
  </si>
  <si>
    <t>NEDWELL, DB; RUSSELL, NJ; CRESSWELLMAYNARD, T</t>
  </si>
  <si>
    <t>LONG-TERM SURVIVAL OF MICROORGANISMS IN FROZEN MATERIAL FROM EARLY ANTARCTIC BASE CAMPS AT MCMURDO SOUND</t>
  </si>
  <si>
    <t>BACTERIA; MICROBES; SURVIVAL; ANTARCTIC; FREEZING</t>
  </si>
  <si>
    <t>Plate counts were made of bacteria surviving in materials from Shackleton's and Scott's camps from the first decade of this century. Several millions of bacteria per g of material were detected in samples of pony dung and lesser numbers in dried peas, pearl barley, chaff and straw. No coliforms had survived in the dung: apparent positives in the presumptive coliform counts proved to be sporing Bacillus spp. when tested in a confirmatory coliform test. Subsamples of the colonies growing on agar plates all proved to be either Bacillus spp. producing endospores or actinomycetes (Micromonospora spp.) with single spores along the hyphae.</t>
  </si>
  <si>
    <t>10.1017/S095410209400009X</t>
  </si>
  <si>
    <t>WOS:A1994NA19100009</t>
  </si>
  <si>
    <t>ARNE, DC</t>
  </si>
  <si>
    <t>PHANEROZOIC EXHUMATION HISTORY OF NORTHERN PRINCE-CHARLES-MOUNTAINS (EAST ANTARCTICA)</t>
  </si>
  <si>
    <t>NORTHERN PRINCE CHARLES MOUNTAINS; PHANEROZOIC; EXHUMATION; APATITE FISSION-TRACK ANALYSIS</t>
  </si>
  <si>
    <t>Apatite fission-track data from samples of Precambrian basement, Late Permian-Triassic sedimentary rocks and inferred Cretaceous intrusive bodies are used to constrain the low-temperature (i.e. sub approximately 110-degrees-C) thermal history of the northern Prince Charles Mountains, East Antarctica. Two discrete phases of cooling have been identified, both of which are attributed to regional exhumation associated with rifting episodes. A phase of late Palaeozoic cooling, that began during the Carboniferous, is inferred to have been associated with the initial formation of the Lambert Graben. A more recent phase of cooling was initiated during the Early Cretaceous and is estimated to have locally involved the removal of at least 2 km of material using an assumed palaeotemperature gradient of approximately 25-degrees-C km-1 at the time of cooling. This latter phase of exhumation was closely accompanied by the emplacement of a variety of mafic alkaline rocks at ambient palaeotemperatures less than approximately 60-degrees-C and was probably related to renewed extension of the Lambert Graben during the break-up of eastern Gondwana. The results of this study suggest that final exhumation of high-grade Precambrian basement of the northern Prince Charles Mountains was largely controlled by Phanerozoic rifting events.</t>
  </si>
  <si>
    <t>ARNE, DC (corresponding author), UNIV MELBOURNE,SCH EARTH SCI,PARKVILLE,VIC 3052,AUSTRALIA.</t>
  </si>
  <si>
    <t>10.1017/S0954102094000106</t>
  </si>
  <si>
    <t>WOS:A1994NA19100010</t>
  </si>
  <si>
    <t>HOLE, MJ; STOREY, BC; LEMASURIER, WE</t>
  </si>
  <si>
    <t>TECTONIC SETTING AND GEOCHEMISTRY OF MIOCENE ALKALIC BASALTS FROM THE JONES MOUNTAINS, WEST ANTARCTICA</t>
  </si>
  <si>
    <t>ALKALI BASALTS; PLUME VOLCANISM; ASTHENOSPHERIC MAGMAS; CRUSTAL THINNING</t>
  </si>
  <si>
    <t>Within the Jones Mountains, which form part of the Thurston Island crustal block, up to 700 m of Miocene (c.10 Ma) pillow basalt and palagonitized volcaniclastic rocks unconformably overlie Jurassic granitic basement and Cretaceous volcanic rocks and dykes. New geochemical analyses demonstrate the alkalic nature of the basalts, which range in composition from alkalibasalt to basanite. Unradiogenic Sr-isotope ratios (0.7031-0.7034), coupled with low LILE/HFSE ratios (e.g. Th/Ta c. 1.4, Rb/Nb 0.3-0.9) indicate a predominantly asthenospheric source for the basalts. The Jones Mountains basalts are geochemically similar to the alkalic basalts of Marie Byrd Land, but have consistently lower K/Ba and higher Ba/Nb ratios than Late Cenozoic alkalic basalts along the Antarctic Peninsula. These regional variations in geochemical composition apparently reflect differences in tectonic setting and are not the result of lithospheric interaction or partial melting/crystallization effects. The generation of alkalic magmas along the Antarctic Peninsula was causally related to the formation of slab windows following ridge crest-trench collision and the cessation of subduction, whereas the Jones Mountains alkalic basalts may represent the expression of the northward propagation of the head of the Marie Byrd Land plume.</t>
  </si>
  <si>
    <t>10.1017/S0954102094000118</t>
  </si>
  <si>
    <t>WOS:A1994NA19100011</t>
  </si>
  <si>
    <t>WOOLFE, KJ</t>
  </si>
  <si>
    <t>CYCLES OF EROSION AND DEPOSITION DURING THE PERMO-CARBONIFEROUS GLACIATION IN THE TRANSANTARCTIC MOUNTAINS</t>
  </si>
  <si>
    <t>PALEOZOIC GLACIATION; DIAMICTITE; PERIGLACIAL; CYCLOTHEMS; TRANSANTARCTIC MOUNTAINS</t>
  </si>
  <si>
    <t>At two localities adjacent to Hatherton Glacier, Darwin Mountains, a thick glacio-lacustrine sequence underlies the main diamictite facies of the Darwin Tillite (Metschel Tillite), and at one of these locations a glacio-lacustrine sequence also conformably overlies the diamictite. These deposits record the initial advance and final retreat of the Gondwana ice cap. Other, pro- and periglacial phases within these sequences record several minor advances and retreats of the ice sheet. Carbonaceous sediments above and below the main diamictite phase show that vegetation was established near the ice margin, suggesting that present-day ice margin temperatures are colder than those experienced during the Permo-Carboniferous (Gondwana) glaciation. It appears that there was little or no erosion of the Devonian Taylor Group which underlies the glacial sequence. The apparent erosional nature of the contact between the Permo-Carboniferous glacial sequence and the overlying Permian coal measures is attributed to surface winnowing of unconsolidated tills and locally the units are conformable.</t>
  </si>
  <si>
    <t>WOOLFE, KJ (corresponding author), JAMES COOK UNIV N QUEENSLAND,DEPT GEOL,TOWNSVILLE,QLD 4811,AUSTRALIA.</t>
  </si>
  <si>
    <t>10.1017/S095410209400012X</t>
  </si>
  <si>
    <t>WOS:A1994NA19100012</t>
  </si>
  <si>
    <t>SHEN, YB</t>
  </si>
  <si>
    <t>JURASSIC CONCHOSTRACANS FROM CARAPACE NUNATAK, SOUTHERN VICTORIA LAND, ANTARCTICA</t>
  </si>
  <si>
    <t>MIDDLE JURASSIC; CONCHOSTRACA; ANTARCTICA</t>
  </si>
  <si>
    <t>Fossiliferous horizons of the Ferrar Group at Carapace Nunatak of southern Victoria Land have yielded the richest and most diverse freshwater Jurassic biota hitherto recorded from Antarctica. Fossil conchostracans are the most important in terms of number of individuals and distributional area. Scanning electron microscopy is used to establish a new genus and species (Carapacestheria balli), and Cyzicus (Lioestheria) disgregaris Tasch is attributed to Carapacestheria disgregaris (Tasch) emend. The conchostracan fauna of the Ferrar Group, characterized by Carapacestheria, is probably of early Middle Jurassic age.</t>
  </si>
  <si>
    <t>SHEN, YB (corresponding author), ACAD SINICA, NANJING INST GEOL &amp; PALAEONTOL, CHI MING SSU, NANJING 210008, PEOPLES R CHINA.</t>
  </si>
  <si>
    <t>Yubang, Shen/AAC-4325-2019</t>
  </si>
  <si>
    <t>WOS:A1994NA19100013</t>
  </si>
  <si>
    <t>CONNOLLEY, WM; CATTLE, H</t>
  </si>
  <si>
    <t>THE ANTARCTIC CLIMATE OF THE UKMO UNIFIED MODEL</t>
  </si>
  <si>
    <t>CLIMATOLOGY; CORELESS WINTER; GCM; KATABATIC WINDS; MASS BALANCE</t>
  </si>
  <si>
    <t>We examine some aspects of the performance of the United Kingdom Meteorological Office's new climate model over Antarctica. Pressure and temperature fields are presented as a basic check on the model climate. The gradient of pressure between mid-latitudes and high southern latitudes is too great, resulting in an Antarctic trough that is too deep by 4-6 hPa. Temperature is well modelled though the interior is slightly too cold in winter. Precipitation is interesting because of its relevance to mass balance and therefore changes in sea level. The simulation of the pattern of accumulation is good despite somewhat high values at places in the coastal areas, with an areally-averaged value of 182 mm y-1. We also look at the phenomena of the coreless winter and the katabatic winds which are a consequence of the intense radiative cooling. These two effects may provide a useful diagnostic of the model performance.</t>
  </si>
  <si>
    <t>CONNOLLEY, WM (corresponding author), NERC,BRITISH ANTARCTIC SURVEY,HIGH CROSS,CAMBRIDGE CB3 0ET,ENGLAND.</t>
  </si>
  <si>
    <t>10.1017/S0954102094000143</t>
  </si>
  <si>
    <t>WOS:A1994NA19100014</t>
  </si>
  <si>
    <t>DUDENEY, JR; BAKER, KB; STOKER, PH; WALKER, ADM</t>
  </si>
  <si>
    <t>THE SOUTHERN-HEMISPHERE AURORAL RADAR EXPERIMENT (SHARE)</t>
  </si>
  <si>
    <t>DUDENEY, JR (corresponding author), NERC,BRITISH ANTARCTIC SURVEY,HIGH CROSS,MADINGLEY RD,CAMBRIDGE CB3 0ET,ENGLAND.</t>
  </si>
  <si>
    <t>Walker, David/K-6906-2016</t>
  </si>
  <si>
    <t>Walker, David/0000-0002-4581-752X</t>
  </si>
  <si>
    <t>10.1017/S0954102094000155</t>
  </si>
  <si>
    <t>WOS:A1994NA19100015</t>
  </si>
  <si>
    <t>MARCHANT, DR; DENTON, GH; BOCKHEIM, JG; WILSON, SC; KERR, AR</t>
  </si>
  <si>
    <t>QUATERNARY CHANGES IN LEVEL OF THE UPPER TAYLOR GLACIER, ANTARCTICA - IMPLICATIONS FOR PALEOCLIMATE AND EAST ANTARCTIC ICE-SHEET DYNAMICS</t>
  </si>
  <si>
    <t>TRANSANTARCTIC MOUNTAINS; SURFACE FLUCTUATIONS; SOILS; HISTORY</t>
  </si>
  <si>
    <t>Glacial drifts perched alongside outlet glaciers that drain through the Transantarctic Mountains constrain inland polar plateau ice elevations. The Taylor Glacier, which heads in the Taylor Dome (a peripheral dome of the East Antarctic Ice Sheet), drains East Antarctic ice into the Dry Valleys sector of Transantarctic Mountains and terminates in central Taylor Valley, about 24 km west of the Ross Sea. Five gravel-rich drifts (including 39 distinct moraine ridges) fringe a lateral lobe of the Taylor Glacier in the lower Arena Valley, Quartermain Mountains, southern Victoria Land. He-3 and Be-10 exposure age dating (from Brook et al. 1992), together with Arena Valley stratigraphy and soil morphologic data, provide chronologic control for these drifts and constrain maximum Quaternary thickening of the inland Taylor ice dome to less than 160 m. These minor Quaternary expansions of Taylor Glacier were out-of-phase with outlet glaciers that pass through the Transantarctic Mountains and terminate in the Ross Sea north and south of the Dry Valleys region. Textural analyses suggest that drift deposition occurred from cold-based ice, even though Taylor Glacier advances most likely occurred during global interglaciations. The thermal regime of former Taylor Glacier ice lobes, the character of geomorphic features superimposed on individual drifts, the chemical composition of soils developed on Taylor drifts, and the stability of in situ moraine ridges on steep valley walls suggest that the present cold-desert climate in Arena Valley has persisted for at least the last 2.2 Ma.</t>
  </si>
  <si>
    <t>UNIV EDINBURGH,DEPT GEOG,EDINBURGH EH8 9XP,SCOTLAND; UNIV WISCONSIN,DEPT SOIL SCI,MADISON,WI 53706</t>
  </si>
  <si>
    <t>University of Edinburgh; University of Wisconsin System; University of Wisconsin Madison</t>
  </si>
  <si>
    <t>10.1111/j.1502-3885.1994.tb00583.x</t>
  </si>
  <si>
    <t>NG252</t>
  </si>
  <si>
    <t>WOS:A1994NG25200003</t>
  </si>
  <si>
    <t>LEVERE, TH</t>
  </si>
  <si>
    <t>BRITISH JOURNAL FOR THE HISTORY OF SCIENCE</t>
  </si>
  <si>
    <t>LEVERE, TH (corresponding author), UNIV TORONTO,VICTORIA COLL,INST HIST PHILOSOPHY SCI,TORONTO M5S 1A1,ONTARIO,CANADA.</t>
  </si>
  <si>
    <t>0007-0874</t>
  </si>
  <si>
    <t>BRIT J HIST SCI</t>
  </si>
  <si>
    <t>Br. J. Hist. Sci.</t>
  </si>
  <si>
    <t>10.1017/S0007087400031769</t>
  </si>
  <si>
    <t>NC598</t>
  </si>
  <si>
    <t>WOS:A1994NC59800014</t>
  </si>
  <si>
    <t>MELICK, DR; SEPPELT, RD</t>
  </si>
  <si>
    <t>SEASONAL INVESTIGATIONS OF SOLUBLE CARBOHYDRATES AND PIGMENT LEVELS IN ANTARCTIC BRYOPHYTES AND LICHENS</t>
  </si>
  <si>
    <t>BRYOLOGIST</t>
  </si>
  <si>
    <t>FREEZE-THAW CYCLES; CONTINENTAL ANTARCTICA</t>
  </si>
  <si>
    <t>Levels of soluble carbohydrates, moisture, and pigments in the major bryophytes and lichens from the Windmill Islands, continental Antarctica, were monitored over a 14- month period. Gas-liquid chromatography revealed little seasonal change in soluble carbohydrate levels. Water content of vegetation varied throughout the season with maximum hydration occurring over the summer months. Pigment levels also varied seasonally with a decrease in total chlorophyll and chlorophyll a/b ratios during winter. Levels of total carotenoids increased over summer in response to high ambient irradiation. In contrast with the seasonality of soluble carbohydrates reported in some cryptogams from subpolar regions, the lack of any significant seasonal changes in the Antarctic bryophytes and lichens may be due to the extreme climate and rapid temperature fluctuations in the continental Antarctic environment.</t>
  </si>
  <si>
    <t>MELICK, DR (corresponding author), AUSTRALIAN ANTARCTIC DIV,CHANNEL HIGHWAY,KINGSTON,TAS 7050,AUSTRALIA.</t>
  </si>
  <si>
    <t>BRYOLOGIST ABLS</t>
  </si>
  <si>
    <t>LEWISTON</t>
  </si>
  <si>
    <t>BATES COLLEGE BIOLOGY DEPT 44 CAMPUS AVENUE, LEWISTON, ME 04240</t>
  </si>
  <si>
    <t>0007-2745</t>
  </si>
  <si>
    <t>Bryologist</t>
  </si>
  <si>
    <t>SPR</t>
  </si>
  <si>
    <t>10.2307/3243343</t>
  </si>
  <si>
    <t>Plant Sciences</t>
  </si>
  <si>
    <t>MZ668</t>
  </si>
  <si>
    <t>WOS:A1994MZ66800002</t>
  </si>
  <si>
    <t>ZAGORODNOV, VS; MOREV, VA; NAGORNOV, OV; KELLEY, JJ; GOSINK, TA; KOCI, BR</t>
  </si>
  <si>
    <t>HYDROPHILIC LIQUID IN GLACIER BOREHOLES</t>
  </si>
  <si>
    <t>COLD REGIONS SCIENCE AND TECHNOLOGY</t>
  </si>
  <si>
    <t>ICE</t>
  </si>
  <si>
    <t>Environmental impact is a primary criterion for selecting any liquid used for filling boreholes in glaciers. Anti-freeze solutions based on ethanol and other high molecular weight alcohols are among several potential fluids used for drilling deep holes in the Arctic and Antarctic glaciers. At relatively high ice temperatures in boreholes, the concentration of ethanol in the solution can be low. Therefore, using such drilling fluids causes less environmental impact. Ethanol-water solutions (EWS) have been used for filling boreholes at various temperatures from 0 to - 58-degrees-C (Morev et al., 1988; Zagorodnov, 1988a; Zotikov, 1979). Ethanol requirements for deep drilling are significantly less than the volume of the borehole. Under normal operating conditions, ice core dissolution is about 1-mm ply per 40 min. Use of EWS for thermal drilling leads to slush formation. However, experience has shown that this is not a major drilling problem. The lifetime of the boreholes in central Antarctica is not less than one year.</t>
  </si>
  <si>
    <t>ARCTIC &amp; ANTARCTIC RES INST,ST PETERSBURG 199226,RUSSIA; MOSCOW ENGN PHYS INST,MOSCOW 115409,RUSSIA; UNIV ALASKA,POLAR ICE CORING OFF,FAIRBANKS,AK 99775</t>
  </si>
  <si>
    <t>Arctic &amp; Antarctic Research Institute; National Research Nuclear University MEPhI (Moscow Engineering Physics Institute); University of Alaska System; University of Alaska Fairbanks</t>
  </si>
  <si>
    <t>ZAGORODNOV, VS (corresponding author), RUSSIAN ACAD SCI,INST GEOGR,29 STAROMONETNY PER,MOSCOW 109017,RUSSIA.</t>
  </si>
  <si>
    <t>Nagornov, Oleg/JFL-0583-2023</t>
  </si>
  <si>
    <t>Nagornov, Oleg/0000-0003-1355-788X</t>
  </si>
  <si>
    <t>0165-232X</t>
  </si>
  <si>
    <t>COLD REG SCI TECHNOL</t>
  </si>
  <si>
    <t>Cold Reg. Sci. Tech.</t>
  </si>
  <si>
    <t>10.1016/0165-232X(94)90003-5</t>
  </si>
  <si>
    <t>Engineering, Environmental; Engineering, Civil; Geosciences, Multidisciplinary</t>
  </si>
  <si>
    <t>Engineering; Geology</t>
  </si>
  <si>
    <t>NH119</t>
  </si>
  <si>
    <t>WOS:A1994NH11900003</t>
  </si>
  <si>
    <t>ZEIDLER, W</t>
  </si>
  <si>
    <t>NEW INFORMATION AND LOCALITY RECORDS FOR THE ANTARCTIC AMPHIPOD CLARENCIA-CHELATA BARNARD,K.H., 1931, AND A REAPPRAISAL OF THE FAMILY CLARENCIIDAE BARNARD,J.L. AND KARAMAN, 1987 (AMPHIPODA, GAMMARIDEA)</t>
  </si>
  <si>
    <t>CRUSTACEANA</t>
  </si>
  <si>
    <t>An examination of fresh material of Clarencia chelata K. H. Barnard, 1931, collected from the Prydz Bay region, Antarctica, has revealed a number of characters not recognised previously or diagnosed incorrectly. New morphological information is provided and the systematic position of Clarenciidae is re-evaluated and a new superfamily Clarencioidea is proposed. A new diagnosis for Clarenciidae is also provided. The species seems to be associated with the white sponge Asbestopluma belgicae (Topsent, 1901) (Cladorhizidae).</t>
  </si>
  <si>
    <t>ZEIDLER, W (corresponding author), S AUSTRALIAN MUSEUM,N TERR,ADELAIDE 5000,AUSTRALIA.</t>
  </si>
  <si>
    <t>E J BRILL</t>
  </si>
  <si>
    <t>LEIDEN</t>
  </si>
  <si>
    <t>PO BOX 9000, 2300 PA LEIDEN, NETHERLANDS</t>
  </si>
  <si>
    <t>0011-216X</t>
  </si>
  <si>
    <t>Crustaceana</t>
  </si>
  <si>
    <t>10.1163/156854094X00701</t>
  </si>
  <si>
    <t>NF551</t>
  </si>
  <si>
    <t>WOS:A1994NF55100009</t>
  </si>
  <si>
    <t>WILSON, P; DEVRIES, AL</t>
  </si>
  <si>
    <t>HYDRODYNAMIC DIAMETER OF FISH ANTIFREEZE MOLECULES BY QUASI-ELASTIC LIGHT-SCATTERING</t>
  </si>
  <si>
    <t>CRYO-LETTERS</t>
  </si>
  <si>
    <t>THERMAL HYSTERESIS PROTEIN; DYNAMIC LIGHT SCATTERING; TEMPERATURE DEPENDENT STRUCTURE</t>
  </si>
  <si>
    <t>ANTARCTIC FISH; GLYCOPROTEINS</t>
  </si>
  <si>
    <t>Measurements are reported of the hydrodynamic diameter of two classes of fish antifreeze molecule determined by quasi-elastic light scattering, as a function of temperature from 18-degrees-C to -2-degrees-C. The smallest antifreeze glycopeptide AFGP8 from the Antarctic nototheniid Dissostichus mawsoni was found to reduce in size as the temperature was lowered. The Type 111 antifreeze peptide, Ab1, from the Antarctic zoarcid Austrolycicthys brachycephalus did not change diameter when cooled.</t>
  </si>
  <si>
    <t>WILSON, P (corresponding author), VICTORIA UNIV WELLINGTON,DEPT PHYS,POB 600,WELLINGTON,NEW ZEALAND.</t>
  </si>
  <si>
    <t>Wilson, Peter/AAT-6428-2020</t>
  </si>
  <si>
    <t>Wilson, Peter/0000-0002-1535-6398</t>
  </si>
  <si>
    <t>CRYO LETTERS</t>
  </si>
  <si>
    <t>7 WOOTTON WAY, CAMBRIDGE, CAMBS, ENGLAND CB3 9LX</t>
  </si>
  <si>
    <t>0143-2044</t>
  </si>
  <si>
    <t>CRYO-LETT</t>
  </si>
  <si>
    <t>Cryo-Lett.</t>
  </si>
  <si>
    <t>MAR-APR</t>
  </si>
  <si>
    <t>ND726</t>
  </si>
  <si>
    <t>WOS:A1994ND72600009</t>
  </si>
  <si>
    <t>LEON, GR; KANFER, R; HOFFMAN, RG; DUPRE, L</t>
  </si>
  <si>
    <t>GROUP PROCESSES AND TASK EFFECTIVENESS IN A SOVIET-AMERICAN EXPEDITION TEAM</t>
  </si>
  <si>
    <t>INTERNATIONAL BIOMEDICAL EXPEDITION; ANTARCTIC IBEA; PERSONALITY; STRESS</t>
  </si>
  <si>
    <t>A 12-person Soviet-American Bering Bridge expedition team was studied over the 61 days of their trek by dogsled and cross-country ski from the Chukotka region of Siberia, across the Bering Straits, to Alaska. The group was instructed to complete a daily effectiveness measure each evening that assessed the perception of the emotional climate of the group and relationships to task effectiveness. Members participated in a structured interview at the end of the expedition. Perceived fairness of daily task assignments was negatively related to number of disagreements with other team members. The extent to which others went out of their way to help another was positively associated with perceptions of fairness in daily task assignments and how friendly other team members were. The planned stops in villages along the way to promote international harmony enhanced the international objectives of the expedition but had a negative impact on group cohesiveness. The ability of the group to meet its objectives despite frequent episodes promoting a negative emotional climate was discussed.</t>
  </si>
  <si>
    <t>UNIV MINNESOTA,DULUTH SCH ME,MINNEAPOLIS,MN 55455</t>
  </si>
  <si>
    <t>LEON, GR (corresponding author), UNIV MINNESOTA,MINNEAPOLIS,MN 55455, USA.</t>
  </si>
  <si>
    <t>10.1177/001391659402600201</t>
  </si>
  <si>
    <t>MX752</t>
  </si>
  <si>
    <t>WOS:A1994MX75200001</t>
  </si>
  <si>
    <t>FENWICK, JC; DAVISON, W; FORSTER, ME</t>
  </si>
  <si>
    <t>IN-VIVO CALCITROPIC EFFECT OF SOME VITAMIN-D COMPOUNDS IN THE MARINE ANTARCTIC TELEOST, PAGOTHENIA-BERNACCHII</t>
  </si>
  <si>
    <t>FISH PHYSIOLOGY AND BIOCHEMISTRY</t>
  </si>
  <si>
    <t>NOTOTHENIOIDEI; CALCIUM; BONE; EFFLUX; PLASMA; VITAMIN-D3; 25-(OH)-D3; 1,25-(OH)2-D3</t>
  </si>
  <si>
    <t>INTESTINAL CALCIUM-ABSORPTION; COD GADUS-MORHUA; PLASMA CALCIUM; ATLANTIC COD; 1,25(OH)2 VITAMIN-D3; ANGUILLA-ROSTRATA; CLARIAS-BATRACHUS; RAINBOW-TROUT; MALE CATFISH; HYPERCALCEMIA</t>
  </si>
  <si>
    <t>The Antarctic notothenioid, Pagothenia bernacchii, were found to have plasma total and free calcium levels, plasma inorganic phosphate and whole body calcium efflux rates which were similar to those seen in other teleosts. But total bone calcium was lower than reported for other teleosts. A single injection of vitamin D3 (5 ng g-1 fish) increased plasma total and plasma free calcium and these increases were associated with an increase in whole body calcium efflux and bone calcification. Conversely, the same treatment with 1,25-(OH)2-D3 reduced plasma free calcium. This seco-steroid also increased the specific activity of Ca-45 in bone at 40h post-injection but did not significantly effect total bone calcium, plasma total calcium or whole body calcium efflux. 25-OH-D3 at the same dose had no effect on any of the parameters tested and none of the seco-steroids tested had any effect on plasma total inorganic phosphate. These data show that both D3 and 1,25-(OH)2-D3 can have calcitropic effects in this marine teleost and that these two forms of vitamin D can exert different effects within the same species.</t>
  </si>
  <si>
    <t>KUGLER PUBLICATIONS BV</t>
  </si>
  <si>
    <t>LELYSTAD</t>
  </si>
  <si>
    <t>PLATINASTRAAT 33, 8211 AR LELYSTAD, NETHERLANDS</t>
  </si>
  <si>
    <t>0920-1742</t>
  </si>
  <si>
    <t>FISH PHYSIOL BIOCHEM</t>
  </si>
  <si>
    <t>Fish Physiol. Biochem.</t>
  </si>
  <si>
    <t>10.1007/BF00004450</t>
  </si>
  <si>
    <t>Biochemistry &amp; Molecular Biology; Fisheries; Physiology</t>
  </si>
  <si>
    <t>NE835</t>
  </si>
  <si>
    <t>WOS:A1994NE83500004</t>
  </si>
  <si>
    <t>BOHRMANN, G; ABELMANN, A; GERSONDE, R; HUBBERTEN, H; KUHN, G</t>
  </si>
  <si>
    <t>PURE SILICEOUS OOZE, A DIAGENETIC ENVIRONMENT FOR EARLY CHERT FORMATION</t>
  </si>
  <si>
    <t>SEA; CALIFORNIA; REFLECTOR; SEDIMENTS; SHALE</t>
  </si>
  <si>
    <t>The formation of marine opal-CT nodules or layers as early diagenetic deposits has been documented only in Antarctic deep-sea sediments. In contrast, porcellanites and cherts in land sections and Deep Sea Drilling Project and Ocean Drilling Program drill sites are usually found in sediment sections of Miocene age and older. During R.V. Polarstern cruises ANT-IX/3 and 4, young porcellanites were recovered for the first time in contact with their host sediment in two cores from the Atlantic sector of the southern ocean. Chemical and mineralogical studies of these deposits and their surrounding sediments have increased knowledge about very early chert formation. In both cores the porcellanites are embedded in sediments rich in opal-A with extremely low levels of detrital minerals, an environment that seems conducive to a rapid transformation of biogenic silica into porcellanites.</t>
  </si>
  <si>
    <t>ALFRED WEGENER INST POLAR &amp; MARINE RES,D-27515 BREMERHAVEN,GERMANY; ALFRED WEGENER INST POLAR &amp; MARINE RES,FORSCHUNGSSTELLE POTSDAM,D-14401 POTSDAM,GERMANY</t>
  </si>
  <si>
    <t>Helmholtz Association; Alfred Wegener Institute, Helmholtz Centre for Polar &amp; Marine Research; Helmholtz Association; Alfred Wegener Institute, Helmholtz Centre for Polar &amp; Marine Research</t>
  </si>
  <si>
    <t>BOHRMANN, G (corresponding author), GEOMAR,FORSCHUNGSZENTRUM MARINE GEOWISSENSCH,WISCHHOFSTR 1-3,D-24148 KIEL,GERMANY.</t>
  </si>
  <si>
    <t>; Bohrmann, Gerhard/D-4474-2017</t>
  </si>
  <si>
    <t>Kuhn, Gerhard/0000-0001-6069-7485; Bohrmann, Gerhard/0000-0001-9976-4948; Abelmann, Andrea/0000-0001-9432-0002</t>
  </si>
  <si>
    <t>10.1130/0091-7613(1994)022&lt;0207:PSOADE&gt;2.3.CO;2</t>
  </si>
  <si>
    <t>MZ722</t>
  </si>
  <si>
    <t>WOS:A1994MZ72200004</t>
  </si>
  <si>
    <t>ROBERT, C; KENNETT, JP</t>
  </si>
  <si>
    <t>ANTARCTIC SUBTROPICAL HUMID EPISODE AT THE PALEOCENE-EOCENE BOUNDARY - CLAY-MINERAL EVIDENCE</t>
  </si>
  <si>
    <t>CLIMATES; OCEAN</t>
  </si>
  <si>
    <t>Clay-mineral assemblages from East Antarctica have been analyzed at high stratigraphic resolution (20 to 1 ka) throughout the interval from 55.6 to 55.0 Ma, which includes the terminal Paleocene isotopic excursion in Ocean Drilling Program Site 690B on Maud Rise (lat 65-degrees-S) in the Weddell Sea region. Changes in the clay associations reflect a major increase in chemical weathering caused by increased temperature and/or rainfall in at least this sector of East Antarctica for a brief (270 ka) interval in the latest Paleocene. This represents the most intense warming known for the Cenozoic. This high-latitude climatic episode is recorded synchronously by stable isotopes and clay minerals. A progression is evident in the clay assemblages during the latest Paleocene that apparently reflects changing relations between temperature and precipitation. This sequence began with the inter-val of rapid temperature increase that marks the beginning of the oxygen isotopic excursion. A brief increase in kaolinite at the inception of the excursion suggests a temporary increase in year-round precipitation in Antarctica, in response to an increased continent-to-ocean temperature gradient. This kaolinite spike was followed by almost total dominance by smectite for the remainder of the isotopic excursion (approximately 120 ka), suggesting that warmer Southern Ocean surface temperatures of 18 to 22-degrees-C were associated with seasonal precipitation (alternating wet and dry seasons). Clay-mineral variations on Antarctica during the isotopic excursion reflect a tight coupling between oceanic and continental climate change. Immediately following the excursion at approximately 55.22 Ma, kaolinite percentages increased to values similar to modern subtropical-tropical areas for approximately 150 ka, a remarkable event for the Antarctic. Abundant kaolinite suggests perennial rainfall and minimum soil temperatures of 15-degrees-C during at least part of the year. The kaolinite increased during a time of lower Southern Ocean surface-water temperatures, suggesting increased atmospheric heat transport toward the poles. A temporary change in atmospheric circulation is suggested from dominantly zonal to meridional.</t>
  </si>
  <si>
    <t>UNIV CALIF SANTA BARBARA,INST MARINE SCI,SANTA BARBARA,CA 93106; UNIV CALIF SANTA BARBARA,DEPT GEOL SCI,SANTA BARBARA,CA 93106</t>
  </si>
  <si>
    <t>University of California System; University of California Santa Barbara; University of California System; University of California Santa Barbara</t>
  </si>
  <si>
    <t>ROBERT, C (corresponding author), CNRS MARSEILLE LUMINY,UNITE PROPRE RECH 1201,CASE 907,F-13288 MARSEILLE 9,FRANCE.</t>
  </si>
  <si>
    <t>ROBERT, Christian/0000-0003-1324-1295</t>
  </si>
  <si>
    <t>10.1130/0091-7613(1994)022&lt;0211:ASHEAT&gt;2.3.CO;2</t>
  </si>
  <si>
    <t>WOS:A1994MZ72200005</t>
  </si>
  <si>
    <t>JESTIN, F; HUCHON, P; GAULIER, JM</t>
  </si>
  <si>
    <t>THE SOMALIA PLATE AND THE EAST-AFRICAN RIFT SYSTEM - PRESENT-DAY KINEMATICS</t>
  </si>
  <si>
    <t>AFRICA; ANTARCTIC; INVERSION; RED SEA; RIFTS; TECTONICS; TRIPLE JUNCTION</t>
  </si>
  <si>
    <t>MOMENT-TENSOR SOLUTIONS; BOUVET TRIPLE JUNCTION; SOUTHWEST INDIAN RIDGE; GLOBAL SEISMICITY; JANUARY-MARCH; RED-SEA; OCTOBER-DECEMBER; JULY-SEPTEMBER; APRIL-JUNE; TECTONIC EVOLUTION</t>
  </si>
  <si>
    <t>The motion of the Somalia plate relative to the Nubia (Africa), Arabia and Antarctica plates is re-evaluated using a new inversion method based on a Monte Carlo technique and a least absolute value misfit criterion. A subset of the NUVEL 1 data set, with additional data along the Levant Fault and in the Red Sea is used. The results confirm that the motion of Arabia with respect to Africa is significantly different from the motion relative to Somalia. It is further shown that the data along the SW Indian Ridge are compatible with a pole of relative motion between Africa and Somalia located close to the hypothetical diffuse triple junction between the ridge and the East African Rift. The resulting Africa-Somalia motion is then compatible with the geological structures and seismological data along the East African Rift system. Assuming a separate Somalia plate thus solves kinematic and geological problems around the Afar triple junction and along the East African Rift.</t>
  </si>
  <si>
    <t>INST FRANCAIS PETR, F-92506 RUEIL MALMAISON, FRANCE</t>
  </si>
  <si>
    <t>IFP Energies Nouvelles</t>
  </si>
  <si>
    <t>ECOLE NORMALE SUPER, INSU,GEOL LAB,CNRS,URA 1316, 24 RUE LHOMOND, F-75231 PARIS 05, FRANCE.</t>
  </si>
  <si>
    <t>HUCHON, Philippe/A-8578-2008</t>
  </si>
  <si>
    <t>Philippe, Huchon/0000-0002-8463-7054</t>
  </si>
  <si>
    <t>1365-246X</t>
  </si>
  <si>
    <t>10.1111/j.1365-246X.1994.tb03286.x</t>
  </si>
  <si>
    <t>MZ597</t>
  </si>
  <si>
    <t>WOS:A1994MZ59700011</t>
  </si>
  <si>
    <t>MAZAUD, A; LAJ, C; BENDER, M</t>
  </si>
  <si>
    <t>A GEOMAGNETIC CHRONOLOGY FOR ANTARCTIC ICE ACCUMULATION</t>
  </si>
  <si>
    <t>C-14; CALIBRATION; BE-10; AGES</t>
  </si>
  <si>
    <t>The curve of Be-10 flux versus age in the Vostok ice core largely covaries with a synthetic curve calculated assuming that a large fraction of Be-10 production rate is modulated by changes in the geomagnetic field intensity. With this assumption, it is also possible to derive a. precise chronology for the Vostok core. This chronology is in good agreement with a very recent glaciological chronology obtained for Vostok ice core, and improves the correspondence of climate events recorded in Antarctic ice with correlative events recorded in deep sea sediments. Therefore, the idea that changes in the Be-10 flux at Vostok may arise from variations in Earth's geomagnetic dipole field has to be seriously considered. This would imply that a large portion of the Be-10 deposited there is derived from lower latitudes.</t>
  </si>
  <si>
    <t>UNIV RHODE ISL,GRAD SCH OCEANOG,KINGSTON,RI 02881</t>
  </si>
  <si>
    <t>MAZAUD, A (corresponding author), CEA,CTR FAIBLES RADIOACTIV,MIXTE LAB,CNRS,F-91198 GIF SUR YVETTE,FRANCE.</t>
  </si>
  <si>
    <t>MAR 1</t>
  </si>
  <si>
    <t>10.1029/93GL02789</t>
  </si>
  <si>
    <t>NA142</t>
  </si>
  <si>
    <t>WOS:A1994NA14200005</t>
  </si>
  <si>
    <t>HARDING, DJ; BUFTON, JL; FRAWLEY, JJ</t>
  </si>
  <si>
    <t>SATELLITE LASER ALTIMETRY OF TERRESTRIAL TOPOGRAPHY - VERTICAL ACCURACY AS A FUNCTION OF SURFACE SLOPE, ROUGHNESS, AND CLOUD COVER</t>
  </si>
  <si>
    <t>IEEE TRANSACTIONS ON GEOSCIENCE AND REMOTE SENSING</t>
  </si>
  <si>
    <t>Satellite laser altimetry provides a method to obtain global digital topographic data of high accuracy by measuring the round-trip time-of-flight of laser pulses reflected from the Earth's surface. Analysis of the sensitivity of laser ranging errors to surface conditions indicates that predicted single-shot range errors are primarily dependent on surface slope. Range errors are less sensitive to variations in surface roughness or reflectivity. Values of total surface slope and roughness for nine terrestrial landforms, derived from digital elevation data at a 186-m-length scale, vary from 2-degrees to 40-degrees and 0.8 to 15 m, respectively, at a 90% frequency of occurrence. This range of surface morphologies yields a variation in single-shot laser ranging error from 0.4 to 8 m, assuming system parameters for the proposed Topographic Mapping Laser Altimeter (TMLA) and a nominal 30% surface reflectivity. The total elevation accuracy of data obtained via satellite laser altimetry, although dominated by the range error, is also a function of additional error sources, including orbit ephemeris, atmospheric, and calibration errors. Averaging of multiple laser measurements improves the vertical accuracy of the elevation data by statistical reduction of random errors. During a three-year mission, two to three laser measurements will be acquired, on average, for each 200-m footprint at low to moderate latitudes, accounting for the latidudinal variation of ground track spacing and cloud cover. For high-latitude regions, the narrow spacing of satellite ground tracks in a polar orbit will provide frequent repeat observations yielding, on average, 4 to 25 measurements of each footprint over the Antarctic and Greenland ice sheets. Averaging of these multiple repeat observations at high latitude will yield an improvement in vertical accuracy by a factor of two to five.</t>
  </si>
  <si>
    <t>HERRING BAY GEOPHYS, DUNKIRK, MD 20754 USA</t>
  </si>
  <si>
    <t>HARDING, DJ (corresponding author), NASA, GODDARD SPACE FLIGHT CTR, GREENBELT, MD 20771 USA.</t>
  </si>
  <si>
    <t>Harding, David/F-5913-2012</t>
  </si>
  <si>
    <t>IEEE-INST ELECTRICAL ELECTRONICS ENGINEERS INC</t>
  </si>
  <si>
    <t>PISCATAWAY</t>
  </si>
  <si>
    <t>445 HOES LANE, PISCATAWAY, NJ 08855-4141 USA</t>
  </si>
  <si>
    <t>0196-2892</t>
  </si>
  <si>
    <t>IEEE T GEOSCI REMOTE</t>
  </si>
  <si>
    <t>IEEE Trans. Geosci. Remote Sensing</t>
  </si>
  <si>
    <t>10.1109/36.295048</t>
  </si>
  <si>
    <t>Geochemistry &amp; Geophysics; Engineering, Electrical &amp; Electronic; Remote Sensing; Imaging Science &amp; Photographic Technology</t>
  </si>
  <si>
    <t>Geochemistry &amp; Geophysics; Engineering; Remote Sensing; Imaging Science &amp; Photographic Technology</t>
  </si>
  <si>
    <t>NU663</t>
  </si>
  <si>
    <t>WOS:A1994NU66300012</t>
  </si>
  <si>
    <t>FULLERROWELL, TJ; CODRESCU, MV; MOFFETT, RJ; QUEGAN, S</t>
  </si>
  <si>
    <t>RESPONSE OF THE THERMOSPHERE AND IONOSPHERE TO GEOMAGNETIC STORMS</t>
  </si>
  <si>
    <t>SEVERE MAGNETIC STORM; ANTARCTIC F-REGION; MARCH 22; MODEL; LATITUDES; PATTERNS; PERTURBATIONS; DISTURBANCES; CIRCULATION; DYNAMICS</t>
  </si>
  <si>
    <t>Four numerical simulations have been performed, at equinox, using a coupled thermosphere-ionosphere model, to illustrate the response of the upper atmosphere to geomagnetic storms. The storms are characterized by an increase in magnetospheric energy input at high latitude for a 12-hour period; each storm commences at a different universal time (UT). The initial response at high latitude is that Joule heating raises the temperature of the upper thermosphere and ion drag drives high-velocity neutral winds. The heat source drives a global wind surge, from both polar regions, which propagates to low latitudes and into the opposite hemisphere. The surge has the character of a large-scale gravity wave with a phase speed of about 600 m s-1. Behind the surge a global circulation of magnitude 100 m s-1 is established at middle latitudes, indicating that the wave and the onset of global circulation are manifestations of the same phenomena. A dominant feature of the response is the penetration of the surge into the opposite hemisphere where it drives poleward winds for a few hours. The global wind surge has a preference for the night sector and for the longitude of the magnetic pole and therefore depends on the UT start time of the storm. A second phase of the meridional circulation develops after the wave interaction but is also restricted, in this case by the buildup of zonal winds via the Coriolis interaction. Conservation of angular momentum may limit the buildup of zonal wind in extreme cases. The divergent wind field drives upwelling and composition change on both height and pressure surfaces. The composition bulge responds to both the background and the storm-induced horizontal winds; it does not simply rotate with Earth. During the storm the disturbance wind modulates the location of the bulge; during the recovery the background winds induce a diurnal variation in its position. Equatorward winds in sunlight produce positive ionospheric changes during the main driving phase of the storm. Negative ionospheric phases are caused by increases of molecular nitrogen in regions of sunlight, the strength of which depends on longitude and the local time of the sector during the storm input. Regions of positive phase in the ionosphere persist in the recovery period due to decreases in mean molecular mass in regions of previous downwelling. Ion density changes, expressed as a ratio of disturbed to quiet values, exhibit a diurnal variation that is driven by the location of the composition bulge; this variation explains the ac component of the local time variation of the observed negative storm phase.</t>
  </si>
  <si>
    <t>UNIV SHEFFIELD, DEPT APPL &amp; COMPUTAT MATH, SHEFFIELD S10 2UN, ENGLAND</t>
  </si>
  <si>
    <t>University of Sheffield</t>
  </si>
  <si>
    <t>UNIV COLORADO, CIRES, NOAA, SPACE ENVIRONM LAB, BOULDER, CO 80303 USA.</t>
  </si>
  <si>
    <t>A3</t>
  </si>
  <si>
    <t>10.1029/93JA02015</t>
  </si>
  <si>
    <t>MZ639</t>
  </si>
  <si>
    <t>WOS:A1994MZ63900007</t>
  </si>
  <si>
    <t>YEOMAN, TK; FREEMAN, MP; REEVES, GD; LESTER, M; ORR, D</t>
  </si>
  <si>
    <t>A COMPARISON OF MIDLATITUDE PI-2 PULSATIONS AND GEOSTATIONARY ORBIT PARTICLE INJECTIONS AS SUBSTORM INDICATORS</t>
  </si>
  <si>
    <t>PROTON DRIFT ECHOES; MAGNETOSPHERE; 6.6-RE; MODEL</t>
  </si>
  <si>
    <t>Both the injection of energetic particles at geostationary orbit and ground magnetic observations of Pi 2 wave activity are characteristic indicators of the onset of the substorm expansion phase. Occurrence statistics for the appearance of electron and proton particle injection at three geostationary spacecraft and for the detection of midlatitude magnetic Pi 2 pulsations in a 3-hour local time sector have been compiled from 240 hours of data. Throughout this interval a signature was detected on one or more of the instruments on average every 65 min. It is demonstrated that the detection of geostationary orbit particle injections and the detection of ground-based Pi 2 pulsations are correlated at a very high significance level, and that both appear to be effective substorm indicators. However, a small percentage of events (approximately 10% in each case) may be identified as a Pi 2 event but not as an injection event or viceversa, without any obvious explanation, such as the local time of the observing instrumentation. A number of possible explanations for the discrepancies between the two data sets are discussed.</t>
  </si>
  <si>
    <t>BRITISH ANTARCTIC SURVEY, CAMBRIDGE CB3 0ET, ENGLAND; UNIV YORK, DEPT PHYS, YORK YO1 5DD, N YORKSHIRE, ENGLAND; LOS ALAMOS NATL LAB, LOS ALAMOS, NM 87545 USA</t>
  </si>
  <si>
    <t>UK Research &amp; Innovation (UKRI); Natural Environment Research Council (NERC); NERC British Antarctic Survey; University of York - UK; United States Department of Energy (DOE); Los Alamos National Laboratory</t>
  </si>
  <si>
    <t>UNIV LEICESTER, DEPT PHYS &amp; ASTRON, UNIV RD, LEICESTER LE1 7RH, ENGLAND.</t>
  </si>
  <si>
    <t>Yeoman, Timothy k/L-9105-2014; Reeves, Geoffrey/E-8101-2011; Freeman, Mervyn/E-5687-2019</t>
  </si>
  <si>
    <t>Yeoman, Timothy k/0000-0002-8434-4825; Reeves, Geoffrey/0000-0002-7985-8098; Freeman, Mervyn/0000-0002-8653-8279</t>
  </si>
  <si>
    <t>10.1029/93JA03233</t>
  </si>
  <si>
    <t>WOS:A1994MZ63900023</t>
  </si>
  <si>
    <t>MCINNES, SJ</t>
  </si>
  <si>
    <t>ZOOGEOGRAPHIC DISTRIBUTION OF TERRESTRIAL FRESH-WATER TARDIGRADES FROM CURRENT LITERATURE</t>
  </si>
  <si>
    <t>TARDIGRADA; ZOOGEOGRAPHIC DISTRIBUTION; FRESH-WATER; TERRESTRIAL</t>
  </si>
  <si>
    <t>BRITISH-COLUMBIA; VANCOUVER-ISLAND; EUTARDIGRADES TARDIGRADA; NORTH CAUCASUS; WATER BEARS; S-STR; MACROBIOTUS; CANADA; GENUS; MOSS</t>
  </si>
  <si>
    <t>The literature on terrestrial and freshwater Tardigrada is relatively limited, being concerned with 617 species world wide. Many of the references are in obscure publications. This paper attempts to bring this information together, tabulating the numbers of tardigrade species recorded from terrestrial and freshwater habitats in various countries and the number of countries from which tardigrades have been recorded. Each record is cross-referenced to the author in the references. It is hoped this paper will serve as a reference point and background for further zoogeographic studies.</t>
  </si>
  <si>
    <t>BRITISH ANTARCTIC SURVEY, NERC, HIGH CROSS, MADINGLEY RD, CAMBRIDGE CB3 0ET, ENGLAND.</t>
  </si>
  <si>
    <t>McInnes, Sandra/AAN-4773-2020</t>
  </si>
  <si>
    <t>McInnes, Sandra/0000-0003-3403-9379</t>
  </si>
  <si>
    <t>1464-5262</t>
  </si>
  <si>
    <t>10.1080/00222939400770131</t>
  </si>
  <si>
    <t>MY799</t>
  </si>
  <si>
    <t>WOS:A1994MY79900001</t>
  </si>
  <si>
    <t>CHOWN, SL</t>
  </si>
  <si>
    <t>HISTORICAL ECOLOGY OF SUB-ANTARCTIC WEEVILS (COLEOPTERA, CURCULIONIDAE) - PATTERNS AND PROCESSES ON ISOLATED ISLANDS</t>
  </si>
  <si>
    <t>ECTEMNORHINUS-GROUP; ISLAND BIOTAS; EVOLUTION; ECOLOGY</t>
  </si>
  <si>
    <t>PRINCE-EDWARD-ISLANDS; MARION-ISLAND; REPRODUCTIVE ISOLATION; DISRUPTIVE SELECTION; HABITAT PREFERENCE; INDIAN-OCEAN; ECTEMNORHININI COLEOPTERA; ALLOPATRIC SPECIATION; SOUTHERN-HEMISPHERE; KERGUELEN ISLANDS</t>
  </si>
  <si>
    <t>The Ectemnorhinus-group of weevils is endemic to the South Indian Ocean Province Islands of the sub-Antarctic region. Although small (36 species), it is the most diverse monophyletic arthropod taxon in the province. As such it is one of the few groups which allows comparisons of ecological and evolutionary patterns displayed by biotas on the extremely isolated sub-Antarctic archipelagos, with those exhibited by tropical or northern temperate biotas. Current information on habitat use, diet, assemblage structure and the evolution of the group is reviewed and compared with similar studies of tropical or temperate island biotas, as well as with current ideas on the ecology and evolution of island biotas. A recent phylogeny is used asa chronicle on which to base this historical account. The 36 species fall within six genera which have two major lifestyles, viz. angiosperm herbivory or cryptogam herbivory. These feeding habits constrain species in their habitat distributions on the islands and seem to have been a result of climatic forcing associated with Milankovitch cycles, rather than taxon cycles or pulses associated with competition in a centre of origin. At a regional level the influence of climate is pronounced, whereas at a local level the effects of interspecific interactions, or lack thereof, are marked. Circumstantial evidence favours between-island allopatry as the dominant speciation mode in the group, although sympatric speciation in historically young, angiosperm communities may have contributed to rapid diversification in the taxon in general, the patterns and processes documented for weevils on these isolated islands agree closely with those found in biotas from other islands.</t>
  </si>
  <si>
    <t>UNIV PRETORIA, DEPT ENTOMOL, PRETORIA 0002, SOUTH AFRICA.</t>
  </si>
  <si>
    <t>10.1080/00222939400770191</t>
  </si>
  <si>
    <t>WOS:A1994MY79900007</t>
  </si>
  <si>
    <t>BARTSCH, I; PUGH, PJA</t>
  </si>
  <si>
    <t>2 NEW SPECIES OF HALACARELLUS (HALACARIDAE, ACARI) FROM SOUTH GEORGIA</t>
  </si>
  <si>
    <t>ACARI; HALACARIDAE; HALACARELLUS; TAXONOMY; SOUTH ATLANTIC; SOUTH GEORGIA</t>
  </si>
  <si>
    <t>Two new mite species, Halacarellus porellus n.sp. and H. novellus n.sp., are described. Both species were collected from the littoral zone in a sheltered bay on the northeast coast of South Georgia in the South Atlantic.</t>
  </si>
  <si>
    <t>BARTSCH, I (corresponding author), BIOL ANSTALT HELGOLAND,NOTKESTR 31,D-22607 HAMBURG,GERMANY.</t>
  </si>
  <si>
    <t>10.1080/00222939400770211</t>
  </si>
  <si>
    <t>WOS:A1994MY79900009</t>
  </si>
  <si>
    <t>HUGHES, TMC; WEAVER, AJ</t>
  </si>
  <si>
    <t>MULTIPLE EQUILIBRIA OF AN ASYMMETRIC 2-BASIN OCEAN MODEL</t>
  </si>
  <si>
    <t>GENERAL-CIRCULATION MODELS; THERMOHALINE CIRCULATION; FRESH-WATER; NORTH PACIFIC; CLIMATE; ATLANTIC; SYSTEM; FLOW; SEA</t>
  </si>
  <si>
    <t>An ocean general circulation model is used to examine the role of model geometry and surface buoyancy and wind stress forcing in the asymmetry of the global thermohaline circulation. The model domain is a highly idealized Atlantic and Pacific, linked by a circumpolar ocean in the south, and the integrations are performed under mixed boundary conditions diagnosed from spinups under various temperature and salinity profiles constructed from the present-day climatology. The model exhibits a tendency to favor either a ''conveyor''-type circulation with sinking in the northern North Atlantic and upwelling in the North Pacific, or a ''southern sinking'' state with deep sinking in the Antarctic only. This bias is not dictated solely by the hydrological cycle, nor apparently by the greater northern extension of the Atlantic basin, but presumably by the overall asymmetry of the geometry. Equilibria with northern sinking in both basins can appear, however, when the winds in the Southern Ocean are reduced or the horizontal or vertical mixing in that region is tampered with. Three alternate two-basin geometries also have both ''northern sinking'' and ''inverse conveyor'' solutions. The common characteristic of all the North Pacific sinking states is the appearance of a very fresh halocline in the Southern Ocean that strongly reduces the Antarctic Circumpolar Current and reverses the sign of the normal pole-to-pole surface density contrast in the Pacific. A linear relationship is in fact found between the North Atlantic overturning and the meridional gradient of depth-integrated steric height, in good analogy with the simple box models of the thermohaline circulation where the overturning circulation is parameterized as linearly proportional to a meridional density difference. Model results suggest the existence of multiple conveyor-type equilibria with different strengths of the North Atlantic overturning. The southern overturning is in contrast quite stable except in states with very strong sinking in the Northern Hemisphere.</t>
  </si>
  <si>
    <t>HUGHES, TMC (corresponding author), UNIV VICTORIA,SCH EARTH &amp; OCEAN SCI,POB 1700,VICTORIA V8W 2Y2,BC,CANADA.</t>
  </si>
  <si>
    <t>Weaver, Andrew J/E-7590-2011</t>
  </si>
  <si>
    <t>Weaver, Andrew J/0000-0001-8919-3598</t>
  </si>
  <si>
    <t>10.1175/1520-0485(1994)024&lt;0619:MEOAAT&gt;2.0.CO;2</t>
  </si>
  <si>
    <t>NB178</t>
  </si>
  <si>
    <t>WOS:A1994NB17800007</t>
  </si>
  <si>
    <t>LIGHT AND PRODUCTIVITY OF ANTARCTIC PHYTOPLANKTON DURING AUSTRAL SUMMER IN AN ICE-EDGE REGION IN THE WEDDELL-SCOTIA SEA</t>
  </si>
  <si>
    <t>PHOTOSYNTHESIS-IRRADIANCE RELATIONSHIPS; DCMU-ENHANCED FLUORESCENCE; MARINE-PHYTOPLANKTON; NATURAL ASSEMBLAGES; GROWTH IRRADIANCE; BRANSFIELD STRAIT; ENERGY-CONVERSION; SOUTHERN-OCEAN; CHLOROPHYLL; POLAR</t>
  </si>
  <si>
    <t>The photosynthesis-irradiance relationships (P-I curves) of natural plankton samples were studied in the Weddell Sea ice-edge zone, between Elephant Island and South Orkney Islands, during the austral summer of 1988-89. Three water bodies were distinguished in the region: Bellingshausen Sea waters modified after flowing through Drake Passage and Bransfield Strait, Weddell Sea waters and Weddell Sea waters modified by melting. The stations situated in modified Bellingshausen waters showed a net phytoplankton composition which was different from that of the other two water bodies. Weddell Sea waters and Weddell Sea waters modified by melting of sea ice had the same net phytoplankton composition. In the area of modified Weddell Sea waters, there was an accumulation of phytoplankton in the upper 40 m (&gt;4 mg Chl m-3). (P(B)s and alpha were independent of depth, but varied between stations. The P-1 parameters exhibited an east-west gradient with the maximum values in the Elephant Island region, where large diatoms were absent. The light-saturation parameter I(k) averaged 35 +/- 13 mumol m-2 s-1. The mean irradiance of the upper mixed layer was 34 +/- 13 mumol m-2 s-1, thus virtually equal to I(k). These results are discussed in the context of critical depth (Z(c)), net compensation irradiance (I(n)) and depth of the upper mixed layer (Z(uml)). We suggest that the phytoplankton in the region is adapted to maximize its carbon uptake and growth rate at the mean irradiance of the upper mixed layer (I(uml)) in well-mixed zones. We also suggest that the light-saturation parameter (I(k)) could be the irradiance at which photosynthesis approximately compensates the total losses of the community (I(n)).</t>
  </si>
  <si>
    <t>FIGUEIRAS, FG (corresponding author), CSIC,INST INVEST MARINAS,E-36208 VIGO,SPAIN.</t>
  </si>
  <si>
    <t>Fernandez Perez, Fiz/B-9001-2011; Figueiras, Francisco/A-5034-2008</t>
  </si>
  <si>
    <t>Fernandez Perez, Fiz/0000-0003-4836-8974; Figueiras, Francisco/0000-0003-1810-4935</t>
  </si>
  <si>
    <t>10.1093/plankt/16.3.233</t>
  </si>
  <si>
    <t>NH060</t>
  </si>
  <si>
    <t>WOS:A1994NH06000003</t>
  </si>
  <si>
    <t>WATANABE, K; ISHIKAWA, C; INOUE, H; CENHUA, D; YAZAWA, K; KONDO, K</t>
  </si>
  <si>
    <t>INCORPORATION OF EXOGENOUS DOCOSAHEXAENOIC ACID INTO VARIOUS BACTERIAL PHOSPHOLIPIDS</t>
  </si>
  <si>
    <t>JOURNAL OF THE AMERICAN OIL CHEMISTS SOCIETY</t>
  </si>
  <si>
    <t>DOCOSAHEXAENOIC ACID; EICOSAPENTAENOIC ACID-PRODUCING BACTERIUM; INCORPORATION; PHOSPHOLIPIDS</t>
  </si>
  <si>
    <t>UNSATURATED FATTY-ACIDS; ESCHERICHIA-COLI; RHODOPSEUDOMONAS-CAPSULATA; MEMBRANE; TRANSITION; LIPIDS</t>
  </si>
  <si>
    <t>Incorporation of exogenous docosahexaenoic acid (DHA) into bacterial phospholipids was examined as a method for DHA-linked phospholipid production. The cultivation of 23 bacterial strains in medium with DHA showed that an eicosapentaenoic acid-producing bacterium Shewanella sp. strain SCRC-2738 (strain SCRC-2738), Bacillus subtilis W23, B. cereus, an Antarctic marine bacterium strain S-7 (strain S-7), photosynthesis bacterium (PSB) Rhodopseudomonas capsulatus utilized for the production of larval marine fish, Pseudomonas aeruginosa, Staphylococcus aureus, Serratia marcescens and Escherichia coli K12 all incorporated DHA into their polar lipids. The polar Lipids of the strain SCRC-2738, strain S-7, PSB and E. coli K12 were identified to be phospholipids. DHA was localized at the sn-2 position in the phospholipids of the four strains. Incorporation of exogenous DHA into their phospholipids produced an increase in saturated fatty acids and a decrease in monounsaturated fatty acids except E. coli K12. The strain SCRC-2738 incorporated the largest amount of DHA into their phospholipids among the tested bacterial strains in this study: DHA was 16% of the total fatty acids in the phosphatidylethanolamine (PE) and 29% in the phosphatidylglycerol (PG). In the PSB, incorporated DHA was 12% of the total fatty acids in the PE, 10% in the PG and phosophatidylcholine so that the PSB was nutritionally fortified.</t>
  </si>
  <si>
    <t>WATANABE, K (corresponding author), SAGAMI CHEM RES CTR,NISHI OHNUMA 4-4-1,SAGAMIHARA,KANAGAWA 229,JAPAN.</t>
  </si>
  <si>
    <t>AMER OIL CHEMISTS SOC</t>
  </si>
  <si>
    <t>CHAMPAIGN</t>
  </si>
  <si>
    <t>1608 BROADMOOR DRIVE, CHAMPAIGN, IL 61821-0489</t>
  </si>
  <si>
    <t>0003-021X</t>
  </si>
  <si>
    <t>J AM OIL CHEM SOC</t>
  </si>
  <si>
    <t>J. Am. Oil Chem. Soc.</t>
  </si>
  <si>
    <t>10.1007/BF02638061</t>
  </si>
  <si>
    <t>Chemistry, Applied; Food Science &amp; Technology</t>
  </si>
  <si>
    <t>Chemistry; Food Science &amp; Technology</t>
  </si>
  <si>
    <t>NA524</t>
  </si>
  <si>
    <t>WOS:A1994NA52400014</t>
  </si>
  <si>
    <t>PATRICK, B</t>
  </si>
  <si>
    <t>ANTIPODES ISLAND LEPIDOPTERA</t>
  </si>
  <si>
    <t>JOURNAL OF THE ROYAL SOCIETY OF NEW ZEALAND</t>
  </si>
  <si>
    <t>LEPIDOPTERA; COLEOPTERA, MOLLUSCA; ANTIPODES-ISLAND; BOUNTY-ISLAND; MACQUARIE-ISLAND; CHATHAM ISLAND; BIOLOGY; ECOLOGY; BIOGEOGRAPHY; SUB-ANTARCTIC FAUNA; ENDEMISM</t>
  </si>
  <si>
    <t>NEW-ZEALAND</t>
  </si>
  <si>
    <t>The Lepidoptera of Antipodes Island are described, together with biological and ecological information on many species. Twenty-two species are now recorded, of which 20 are believed to be breeding there. One of these is a world-wide domestic species, while four are considered to be endemic to the island. Close faunal relationships are demonstrated with the moth fauna of Bounty, Chatham and the South Island of New Zealand. The total list of Lepidoptera for the subantarctic islands south of New Zealand is updated and discussed. The seasonality, dependence on disturbed areas and diurnal activity of the moth fauna are commented on. The status of the megaherb Senecio antipodus, defoliated by magpie moth larvae, is discussed. The presence of mice on the island, and their possible effect on invertebrates, is discussed and a recommendation made that they be eradicated. Coleoptera and Mollusca collected are listed in an appendix.</t>
  </si>
  <si>
    <t>PATRICK, B (corresponding author), DEPT CONSERVAT,BOX 5244,DUNEDIN,NEW ZEALAND.</t>
  </si>
  <si>
    <t>SIR PUBLISHING</t>
  </si>
  <si>
    <t>WELLINGTON</t>
  </si>
  <si>
    <t>PO BOX 399, WELLINGTON, NEW ZEALAND</t>
  </si>
  <si>
    <t>0303-6758</t>
  </si>
  <si>
    <t>J ROY SOC NEW ZEAL</t>
  </si>
  <si>
    <t>J. R. Soc. N.Z.</t>
  </si>
  <si>
    <t>10.1080/03014223.1994.9517457</t>
  </si>
  <si>
    <t>NQ245</t>
  </si>
  <si>
    <t>WOS:A1994NQ24500005</t>
  </si>
  <si>
    <t>KATTNER, G; GRAEVE, M; HAGEN, W</t>
  </si>
  <si>
    <t>ONTOGENIC AND SEASONAL-CHANGES IN LIPID AND FATTY-ACID ALCOHOL COMPOSITIONS OF THE DOMINANT ANTARCTIC COPEPODS CALANUS-PROPINQUUS, CALANOIDES-ACUTUS AND RHINCALANUS-GIGAS</t>
  </si>
  <si>
    <t>WEDDELL SEA; WAX ESTERS; FOOD WEB; ZOOPLANKTON</t>
  </si>
  <si>
    <t>Lipid compositions of the dominant Antarctic copepods Calanoides acutus, Rhincalanus gigas and Calanus propinquus from the Weddell Sea have been investigated in great detail. Copepods were collected during summer in 1985 and late spring/early winter in 1986. The analyses revealed specific adaptations in the lipid biochemistry of these species which result in very different lipid components. The various copepodite stages of C. acutus synthesize wax esters with long-chain monounsaturated moieties and especially the alcohols consisted mainly of 20:1(n-9) and 22:1(n-11). R. gigas also generates wax esters, but with moieties of shorter chain length. The fatty alcohols consisted mainly of 14:0 and 16:0 components, while the major fatty acids were 20:5, 18:4 and 22:6, of which 18:4 probably originated from dietary input. In contrast, C. propinquus accumulates triacylglycerols, a very unusual depot lipid in polar calanoid copepods. Major fatty acids in C. propinquus were the long-chain monounsaturates 22:1(n-9) and 22:1(n-11), which may comprise up to 50% of total fatty acids. In C. acutus and C. propinquus there was a clear increase of long-chain fatty acids with increasing developmental stage. In contrast, the fatty acid and alcohol composition of the R. gigas copepodite stages were characterized by the dominance of the polyunsaturated fatty acids as well as high amounts of the monounsaturates 18:1(n-9) and 16:1(n-7). There was a considerable decrease of the dietary fatty acid 18:4(n-3) towards the older stages during summer; in late winter/early spring 18:4 was only detected in very low amounts. This tendency was also found in the other two species, but was less pronounced. In all three species dry weight and lipid content increased exponentially from younger to older stages. The highest portion of wax esters, or of triacylglycerols in C. propinquus, was found in the adults. Dry weight and lipid content were generally higher during summer. In late winter/early spring the variability was more pronounced and lipid-rich specimens showed a selective retention of long-chain monounsaturated fatty acids, whereas in lipid-poor specimens these fatty acids were very much depleted.</t>
  </si>
  <si>
    <t>CHRISTIAN ALBRECHTS UNIV KIEL,INST POLAROKOL,D-24148 KIEL,GERMANY</t>
  </si>
  <si>
    <t>KATTNER, G (corresponding author), ALFRED WEGENER INST POLAR &amp; MARINE RES,SEKT CHEM,POSTFACH 120161,D-27515 BREMERHAVEN,GERMANY.</t>
  </si>
  <si>
    <t>; Graeve, Martin/B-5751-2017</t>
  </si>
  <si>
    <t>Hagen, Wilhelm/0000-0002-7462-9931; Graeve, Martin/0000-0002-2294-1915</t>
  </si>
  <si>
    <t>10.1007/BF00347511</t>
  </si>
  <si>
    <t>NE901</t>
  </si>
  <si>
    <t>WOS:A1994NE90100013</t>
  </si>
  <si>
    <t>FARBERLORDA, J</t>
  </si>
  <si>
    <t>LENGTH-WEIGHT RELATIONSHIPS AND COEFFICIENT OF CONDITION OF EUPHAUSIA-SUPERBA AND THYSANOESSA-MACRURA (CRUSTACEA, EUPHAUSIACEA) IN SOUTHWEST INDIAN-OCEAN DURING SUMMER</t>
  </si>
  <si>
    <t>ANTARCTIC KRILL; ST-LAWRENCE; WATERS; GULF; DANA; SEA</t>
  </si>
  <si>
    <t>Samples of antarctic euphausiids, Euphausia superba and Thysanoessa macrura were obtained during the MD 25 FIBEX expedition of the R. V. ''Marion Dufresne'', in February 1981, to the southwest Indian Ocean. Individual and mean coefficients of condition (K(m)) were calculated from variations in weight as a function of total length and of carapace length. In E. superba, no significant differences were found as a function of sex or development stage in either total length and weight or carapace length and weight. In T. macrura, a significant allometric difference emerged in the wet weight of juveniles, males and females as a function of total length, and in wet weight as a function of carapace length between adults and subadults. In both E. superba and T. macrura, wet weight as a function of total length differed significantly among stations, and also between species, with a greater weight increase for T. macrura in summer. The coefficients of condition calculated for all wet weight-total length relationships showed that the morphologically different Group II males were heavier than Group I males and mature females. K(m) in T. macrura was higher for females than for juveniles or males, indicating a greater weight gain by the females. These differences probably reflect real differences in physiology and may affect the distribution of these two species.</t>
  </si>
  <si>
    <t>FARBERLORDA, J (corresponding author), CTR INVEST CIENTIF &amp; EDUC SUJPER ENSENADA, BC KILOMETRO 107, CARRETERA TIJUANA ENSENADA, ENSENADA, BAJA CALIFORNIA, MEXICO.</t>
  </si>
  <si>
    <t>10.1007/BF00347512</t>
  </si>
  <si>
    <t>WOS:A1994NE90100014</t>
  </si>
  <si>
    <t>JOUVENTIN, P; CAPDEVILLE, D; CUENOTCHAILLET, F; BOITEAU, C</t>
  </si>
  <si>
    <t>EXPLOITATION OF PELAGIC RESOURCES BY A NONFLYING SEABIRD - SATELLITE TRACKING OF THE KING PENGUIN THROUGHOUT THE BREEDING CYCLE</t>
  </si>
  <si>
    <t>FORAGING RANGE; PENGUIN; SATELLITE TRACKING; FEEDING ZONES</t>
  </si>
  <si>
    <t>WANDERING ALBATROSSES; PYGOSCELIS-ADELIAE; DIVING DEPTHS; INDIAN-OCEAN; ISLAND; ARCHIPELAGO; ANTARCTICA; ECOLOGY; SUMMER; ZONES</t>
  </si>
  <si>
    <t>We investigated foraging ranges and strategies of king penguins at the Crozet Islands (Southern Ocean) for 19 mo using satellite tracking for the first time in this species. Eighteen penguins were fitted with transmitters to determine foraging behaviour throughout the breeding cycle in relation to oceanographic data. The mean foraging range was 471 +/- 299 km (range 144 to 1489). The total length of trips was 1239 +/- 671 km (range 397 to 3893), i.e. 64 +/- 31 km daily. So, the range of the king penguin is much greater than previously supposed. Two types of track were distinguished, each associated with a different foraging strategy: long and direct trips to predictable marine resources (towards the Polar Front), and, around the time of hatching, shorter circular trips, during which the birds probably fed on less-predictable resources. During winter, trips appeared erratic and were at their longest (at least 3893 km and foraging range &gt; 1488.7 km). There was a change in the length and direction of tracks according to the breeding phase of the king penguin and probably also according to the position of the Polar Front which moves northwards during austral winter and autumn. All the locations of king penguins were restricted to the zone of modified Antarctic waters around the Crozet Islands, where myctophids, the major prey of king penguins, are available between 200 m deep and the surface (5-degrees-C isotherm). Near the Antarctic circumpolar current where cold water masses flow, we found fewer king penguin locations than near the Polar Front where the 5-degrees-C isotherm reaches the surface. We suggest that the foraging ecology of the king penguin is closely related to oceanographic features and the biology of its main prey.</t>
  </si>
  <si>
    <t>JOUVENTIN, P (corresponding author), CNRS, CTR ETUD BIOL CHIZE, F-79360 BEAUVOIR SUR NIORT, FRANCE.</t>
  </si>
  <si>
    <t>10.3354/meps106011</t>
  </si>
  <si>
    <t>NB766</t>
  </si>
  <si>
    <t>WOS:A1994NB76600002</t>
  </si>
  <si>
    <t>HOSIE, GW; COCHRAN, TG</t>
  </si>
  <si>
    <t>MESOSCALE DISTRIBUTION PATTERNS OF MACROZOOPLANKTON COMMUNITIES IN PRYDZ BAY, ANTARCTICA JANUARY TO FEBRUARY 1991</t>
  </si>
  <si>
    <t>MACROZOOPLANKTON; COMMUNITIES; ANTARCTIC</t>
  </si>
  <si>
    <t>RECTANGULAR MIDWATER TRAWLS; WEDDELL SEA ANTARCTICA; EUPHAUSIA-SUPERBA; ZOOPLANKTON; REGION; ICE; POSTLARVAL; ABUNDANCE; PENINSULA; PISCES</t>
  </si>
  <si>
    <t>Previous large-scale surveys of the Prydz Bay region (Antarctica) have identified the continental shelf edge of Prydz Bay as an area of rapid transition between 3 major zooplankton communities. One of these communities is dominated by the Antarctic krill Euphausia superba. This community was located mainly along the continental shelf edge, usually between the offshore main oceanic community dominated by copepods and chaetognaths, and the neritic community dominated by E. crystallorophias. In January to March 1991, the Prydz Bay continental shelf area was the subject of a more intensive mesoscale survey to more accurately define the distribution patterns of the 3 zooplankton communities in that area. Cluster analysis and non-metric multidimensional scaling were used to define the communities, their distribution patterns, indicator species and species affinities. The composition of the communities were much the same as previously defined. E. superba again exhibited a distinct dissociation from all other species. However, the distribution pattern of the krill-dominated community was different from those previously observed. That community did not separate the copepod- and E. crystallorophias-dominated communities in Prydz Bay and apparently was displaced to the west. Temperature was strongly correlated with the zooplankton community distribution patterns, suggesting that temperature has more influence at the mesoscale level than at larger scales. Sea ice patterns, chlorophyll a abundance and salinity were also correlated, to a lesser extent, with the community distribution patterns.</t>
  </si>
  <si>
    <t>HOSIE, GW (corresponding author), AUSTRALIAN ANTARCTIC DIV, CHANNEL HIGHWAY, KINGSTON, TAS 7050, AUSTRALIA.</t>
  </si>
  <si>
    <t>10.3354/meps106021</t>
  </si>
  <si>
    <t>WOS:A1994NB76600003</t>
  </si>
  <si>
    <t>WILSON, RP; CULIK, BM; BANNASCH, R; LAGE, J</t>
  </si>
  <si>
    <t>MONITORING ANTARCTIC ENVIRONMENTAL VARIABLES USING PENGUINS</t>
  </si>
  <si>
    <t>PENGUINS; ENVIRONMENTAL MONITORING; ANTARCTICA; CATCH PER UNIT EFFORT; KRILL; WATER TEMPERATURE</t>
  </si>
  <si>
    <t>Water temperature and krill abundance in Maxwell Bay, Antarctica, were examined using Pygoscelid penguins carrying appropriate sensors linked to position-determining devices. Fifty-three foraging trips from 49 penguins indicated that during December 1991 and January 1992 the temperature in the top 100 m of the water column was highest in the western section of the Bay which concurred with higher krill abundance as determined by a catch per unit effort index. This work demonstrates that abiotic and biotic features of the environment can be studied using animals to transport probes to the study site, provided information is given on the position of the animals when measurements are made.</t>
  </si>
  <si>
    <t>TECH UNIV BERLIN, FACHGEBIET BION &amp; EVOLUT TECH, D-13355 BERLIN, GERMANY; CNRS, CTR ECOL &amp; PHYSIOL ENERGET, F-67087 STRASBOURG, FRANCE</t>
  </si>
  <si>
    <t>Technical University of Berlin; Centre National de la Recherche Scientifique (CNRS); Universites de Strasbourg Etablissements Associes; Universite de Strasbourg</t>
  </si>
  <si>
    <t>WILSON, RP (corresponding author), INST MEERESKUNDE, DUSTERNBROOKER WEG 20, D-24105 KIEL, GERMANY.</t>
  </si>
  <si>
    <t>10.3354/meps106199</t>
  </si>
  <si>
    <t>Green Accepted, Bronze</t>
  </si>
  <si>
    <t>WOS:A1994NB76600018</t>
  </si>
  <si>
    <t>BISCHOFF, A; GEIGER, T; PALME, H; SPETTEL, B; SCHULTZ, L; SCHERER, P; LOEKEN, T; BLAND, P; CLAYTON, RN; MAYEDA, TK; HERPERS, U; MELTZOW, B; MICHEL, R; DITTRICHHANNEN, B</t>
  </si>
  <si>
    <t>ACFER 217-A NEW MEMBER OF THE RUMURUTI CHONDRITE GROUP (R)</t>
  </si>
  <si>
    <t>SIZE-FREQUENCY-DISTRIBUTIONS; CARBONACEOUS CHONDRITES; SHOCK METAMORPHISM; CARLISLE LAKES; PARENT BODY; CHONDRULES; MINERALOGY; METEORITES; OLIVINE; SAHARA</t>
  </si>
  <si>
    <t>Previously, three meteorites from Australia and Antarctica were described as a new chondritic ''grouplet'' (Carlisle Lakes, Allan Hills (ALH) 85151, Yamato (Y)-75302; Rubin and Kallemeyn, 1989). This grouplet was classified as the ''Carlisle Lakes-type'' chondrites (Weisberg et al., 1991). Recently, one Saharan sample and four more Antarctic meteorites were identified to belong to this group (Acfer 217, Y-793575, Y-82002, PCA91002, PCA91241). The latter two are probably paired. With the meteorite Rumuruti, the first fall of this type of chondrite is known (Schulze et al., 1994). We report here on the Saharan meteorite Acfer 217 which has chemical and mineralogical properties very similar to Rumuruti and Carlisle Lakes. All eight members of this group, Rumuruti, Carlisle Lakes, ALH85151, Y-75302, Y-793575, Y-82002, Acfer 217, and the paired samples PCA91002 and PCA91241 justify the introduction of a new group of chondritic meteorites, the Rumuruti meteorites (R). Acfer 217 is a regolith breccia consisting of up to cm-sized clasts (almost-equal-to 33 vol%) embedded in a fine-grained, well-lithified clastic matrix. The most abundant mineral is olivine (almost-equal-to 72 vol%), which has a high Fa-content of 37-39 mol%. The major minerals (olivine, low-Ca pyroxene, Ca-pyroxene, and plagioclase) show some compositional variability indicating a slightly unequilibrated nature of the meteorite. Considering the mean olivine composition of Fa37.8 +/- 5.7, a classification of Acfer 217 as a R3.8 chondrite would result; however, Acfer 217 is a regolith breccia consisting of clasts of various petrologic types. Therefore, we suggest to classify Acfer 217 as a R3-5 chondrite regolith breccia. The bulk meteorite is very weakly shocked (S2). The bulk composition of Acfer 217 and other R-meteorites show that the R-meteorites are basically chondritic in composition. The pattern of moderately volatile elements is unique in R chondrites; Na and Mn are essentially undepleted, similar to ordinary chondrites, while Zn and Se contents are similar to concentrations in CM chondrites. The oxygen isotopic composition in Acfer 217 is similar to that of Rumuruti, Carlisle Lakes, ALH 8515 1, and Y-75302. In a deltaO-17 vs. deltaO-18-diagram, the R-meteorites form a group well resolved from other chondrite groups. Acfer 217 was a meteoroid of common size with a radius between 15-65 cm and with a single stage exposure history. Based on Ne-21, an exposure age of about 35 Ma was calculated.</t>
  </si>
  <si>
    <t>OPEN UNIV,DEPT EARTH SCI,PLANETARY SCI UNIT,MILTON KEYNES MK7 6AA,BUCKS,ENGLAND; MAX PLANCK INST CHEM,D-55122 MAINZ,GERMANY; UNIV CHICAGO,ENRICO FERMI INST,CHICAGO,IL 60637; UNIV COLOGNE,NUKL CHEM ABT,D-50674 COLOGNE,GERMANY; UNIV HANNOVER,ZENT EINRICHTUNG STRAHLENSCHUTZ,D-30167 HANNOVER,GERMANY; SWISS FED INST TECHNOL,INST MITTELENERGIEPHYS,CH-8092 ZURICH,SWITZERLAND</t>
  </si>
  <si>
    <t>Open University - UK; Max Planck Society; University of Chicago; University of Cologne; Leibniz University Hannover; Swiss Federal Institutes of Technology Domain; ETH Zurich</t>
  </si>
  <si>
    <t>BISCHOFF, A (corresponding author), INST PLANETOL,WILHELM KLEMM STR 10,D-48149 MUNSTER,GERMANY.</t>
  </si>
  <si>
    <t>Bland, Philip A/M-9392-2018</t>
  </si>
  <si>
    <t>10.1111/j.1945-5100.1994.tb00680.x</t>
  </si>
  <si>
    <t>ND202</t>
  </si>
  <si>
    <t>WOS:A1994ND20200016</t>
  </si>
  <si>
    <t>POLLARD, E; ROTHERY, P</t>
  </si>
  <si>
    <t>A SIMPLE STOCHASTIC-MODEL OF RESOURCE-LIMITED INSECT POPULATIONS</t>
  </si>
  <si>
    <t>OIKOS</t>
  </si>
  <si>
    <t>FLUCTUATIONS; DYNAMICS</t>
  </si>
  <si>
    <t>A simple stochastic model for resource-limited populations is proposed and its properties examined by simulations. Features of the model are an explicit resource-limit. which cannot be exceeded, and a realised population growth-rate which is influenced by resource availability. In a range of simulations, the size and variability of resource levels and growth-rates were varied, but the pattern of variability of each parameter was kept the same. At most resource-levels and growth-rates considered, the model populations showed the general synchrony typical of many monitored butterfly populations and also showed strong synchrony between fluctuations in resource level and population size. As resource-levels and/or population growth-rates declined, both types of synchrony were eventually lost as the model populations became highly unstable and liable to extinction. Other properties of the model are discussed and contrasted with classical population models based on difference equations.</t>
  </si>
  <si>
    <t>BRITISH ANTARCTIC SURVEY, CAMBRIDGE CB3 0ET, ENGLAND</t>
  </si>
  <si>
    <t>0030-1299</t>
  </si>
  <si>
    <t>1600-0706</t>
  </si>
  <si>
    <t>Oikos</t>
  </si>
  <si>
    <t>10.2307/3546149</t>
  </si>
  <si>
    <t>NA703</t>
  </si>
  <si>
    <t>WOS:A1994NA70300016</t>
  </si>
  <si>
    <t>BURKOV, VA</t>
  </si>
  <si>
    <t>ANTARCTIC JETS</t>
  </si>
  <si>
    <t>DRAKE-PASSAGE; CIRCUMPOLAR CURRENT; WATER MASSES; TRANSPORT</t>
  </si>
  <si>
    <t>Subantarctic (SAF) and Polar (PF) Antarctic circumpolar current (ACC) jets and two jets in the Antarctic zone (AZ) were identified at 13 meridional sections, distributed along ACC. These jets are the steady individual structures with the maximum velocity at the ACC lateral profile. The Jets are divided by the belts of very low velocity. The morphometric and kinematic characteristics of the jets are given. Baroclinic maximum velocities in SAF, PF and AZ jet cores at the surface relate as 3.4:3.1:1.3:1.0 when the highest mean velocity of SAF jet is near 20 cm/s and baroclinic transports from the surface to the bottom relate as 4.0:2.6:1.4:1.0 when the highest mean transport of SAF jet is about 60 Sv. It is supposed that the reason of the formation of SAF and PF jets is in the seasonal latitudinal displacement of the western wind maximum over the Southern Ocean.</t>
  </si>
  <si>
    <t>BURKOV, VA (corresponding author), PP SHIRSHOV OCEANOL INST,MOSCOW,RUSSIA.</t>
  </si>
  <si>
    <t>NM244</t>
  </si>
  <si>
    <t>WOS:A1994NM24400002</t>
  </si>
  <si>
    <t>SHAPIRO, GI; EMELIANOV, MV</t>
  </si>
  <si>
    <t>THE MESOSCALE AND FINE-STRUCTURE WATER CHARACTERISTICS RELATIONSHIP IN THE ANTARCTIC POLAR FRONT ZONE</t>
  </si>
  <si>
    <t>Mesoscale structure and fine - structure of thermohaline field of the frontal zone North off South Georgia Island are investigated. The parameters of main fronts, meanders and cold isolated patches are determined. Absolute and relative mesoscale characteristics (the degree of ''baroclinicity'' and ''thermoclinicity'' and the degree of ''compensation'' respectively) of the Polar Frontal Zone (PFZ) are analized and their relation with the fine structure parameters revealed. A method of quasispectral analyses of fine thermohaline structure is proposed. This method provides to calculate the thickness of the layer of vertical movements and the intensity of diapycnal and isopycnal mixing. This method is based on determination of Pengree's angles for the spectral components of the vertical finestructure profile. It is shown that the weak stratification of the Antarctic waters to the South of the PFZ corresponds to the intensity of diapycnal processes. The weakening of the intensity of isopycnal processes is accompanied by growing of the order of SAF baroclinicity.</t>
  </si>
  <si>
    <t>SHAPIRO, GI (corresponding author), PP SHIRSHOV OCEANOL INST,MOSCOW,RUSSIA.</t>
  </si>
  <si>
    <t>Shapiro, Georgy/0000-0002-6740-8639</t>
  </si>
  <si>
    <t>WOS:A1994NM24400006</t>
  </si>
  <si>
    <t>BUDNITCHENKO, EV</t>
  </si>
  <si>
    <t>CHANGE IN AGE COMPOSITION IN MASS SPECIES OF COPEPODA IN THE SEA OF SODRUZHESTVA IN 1977-1990</t>
  </si>
  <si>
    <t>In this paper the interannual changeability in age composition in predominant copepod species Calanoides acutus, Calanus propinquus, Rhincalanus gigas and in their development periods in waters of different modifications is studied. It is ascertained that the greatest differences in age structure of Copepoda are registered between the northern (waters of the Antarctic Circumpolar Current) and southern (waters of the Antarctic Coastal Current) areas. In the northern part, the development of Copepoda took place earlier than in the southern one. Specific differences in waters of different types are shown. Calanoides acutus, Calanus propinquus were widely distributed in waters of three modifications but were notable for different age composition in each of them. In the southern part, Calanus propinquus forestalled Calanoides acutus in its development as a rule. Rhincalanus gigas was a typical inhabitant of northern waters where its mass reproduction was registered. In the southern part, no spawning of this species took place.</t>
  </si>
  <si>
    <t>BUDNITCHENKO, EV (corresponding author), UKRAINIAN ACAD SCI,SO MARINE FISHERIES &amp; OCEANOG RES INST,KERCH,UKRAINE.</t>
  </si>
  <si>
    <t>WOS:A1994NM24400014</t>
  </si>
  <si>
    <t>CIONE, AL; AZPELICUETA, MD; BELLWOOD, DR</t>
  </si>
  <si>
    <t>AN OPLEGNATHID FISH FROM THE EOCENE OF ANTARCTICA</t>
  </si>
  <si>
    <t>PALAEONTOLOGY</t>
  </si>
  <si>
    <t>LA-MESETA FORMATION; SEYMOUR-ISLAND; PENINSULA</t>
  </si>
  <si>
    <t>The oldest remains of the teleost family Oplegnathidae are reported from Antarctica. Fragmentary beaks with the typical coalesced teeth have been discovered. The Antarctic material presents characteristic features of members of the extant Oplegnathidae: jaws lacking lateral canines, distinctly crenulate cutting margins, teeth with narrow cutting edges that show evidence of a bipartite structure; there are also large rounded molariform teeth on the medial face of the jaws. This record confirms that the seawater was temperate when rocks of Telms 4-5 (middle Eocene) of La Meseta Formation were deposited. Oplegnathids had at that time a wider geographical distribution than today.</t>
  </si>
  <si>
    <t>MUSEO LA PLATA, DEPT CIENT ZOOL VERTEBRADOS, RA-1900 LA PLATA, ARGENTINA; JAMES COOK UNIV N QUEENSLAND, DEPT MARINE BIOL, TOWNSVILLE, QLD 4811, AUSTRALIA</t>
  </si>
  <si>
    <t>National University of La Plata; Museo La Plata; James Cook University</t>
  </si>
  <si>
    <t>MUSEO LA PLATA, DEPT CIENT PALEONTOL VERTEBRADOS, RA-1900 LA PLATA, ARGENTINA.</t>
  </si>
  <si>
    <t>0031-0239</t>
  </si>
  <si>
    <t>1475-4983</t>
  </si>
  <si>
    <t>QR997</t>
  </si>
  <si>
    <t>WOS:A1995QR99700017</t>
  </si>
  <si>
    <t>LONG, DJ</t>
  </si>
  <si>
    <t>QUATERNARY COLONIZATION OR PALEOGENE PERSISTENCE - HISTORICAL BIOGEOGRAPHY OF SKATES (CHONDRICHTHYES, RAJIDAE) IN THE ANTARCTIC ICHTHYOFAUNA</t>
  </si>
  <si>
    <t>PALEOBIOLOGY</t>
  </si>
  <si>
    <t>SEYMOUR-ISLAND; FISHES; PENINSULA; PACIFIC; PISCES; FAUNA; FOOD</t>
  </si>
  <si>
    <t>Seven endemic species of skates (Chondrichthyes: Rajidae) represent the only family of elasmobranchs currently known to live in Antarctic continental waters. Many previous authors believed skates colonized Antarctic waters from Patagonia during interglacial periods in the Quaternary. However, recent fossil material collected from the middle Eocene La Meseta Formation of Seymour Island, Antarctic Peninsula, indicates that they may have persisted in Antarctic waters since the Paleogene. Additionally, oceanographic barriers present in the Neogene and Quaternary would have prevented dispersal from southern continents to Antarctica. A revised dispersal scenario, based on skate fossils, biology, paleogeography, and present centers of skate diversity, suggests that skates evolved in the western Tethys and North Boreal seas of western Europe in the Late Cretaceous and early Paleogene and emigrated into Antarctica during the early to middle Eocene via a dispersal corridor along the continental margins of the western Atlantic Ocean. Skates probably populated the Pacific Basin by passing from this dispersal corridor through the Arctic Ocean. Vicariant events, such as opening of the Drake Passage, the development of the Circum-Antarctic Current, and formation of deep and wide basins around Antarctica in the late Paleogene, created barriers that isolated some species of skates in Antarctica and prevented movement of other species of skates into Antarctica from northern areas. Skates are the only group of fishes known to have survived the Oligocene cooling of Antarctica that killed or extirpated the Paleogene ichthyofauna; they persisted by a combination of cold-tolerance, generalized diet, and unspecialized bathymetric and habitat preferences.</t>
  </si>
  <si>
    <t>UNIV CALIF BERKELEY,MUSEUM PALEONTOL,BERKELEY,CA 94720</t>
  </si>
  <si>
    <t>LONG, DJ (corresponding author), UNIV CALIF BERKELEY,DEPT INTEGRAT BIOL,BERKELEY,CA 94720, USA.</t>
  </si>
  <si>
    <t>PALEONTOLOGICAL SOC INC</t>
  </si>
  <si>
    <t>810 EAST 10TH ST, LAWRENCE, KS 66044</t>
  </si>
  <si>
    <t>0094-8373</t>
  </si>
  <si>
    <t>Paleobiology</t>
  </si>
  <si>
    <t>10.1017/S0094837300012690</t>
  </si>
  <si>
    <t>Biodiversity Conservation; Ecology; Evolutionary Biology; Paleontology</t>
  </si>
  <si>
    <t>Biodiversity &amp; Conservation; Environmental Sciences &amp; Ecology; Evolutionary Biology; Paleontology</t>
  </si>
  <si>
    <t>NU534</t>
  </si>
  <si>
    <t>WOS:A1994NU53400008</t>
  </si>
  <si>
    <t>CONVEY, P</t>
  </si>
  <si>
    <t>SEX-RATIO, OVIPOSITION AND EARLY DEVELOPMENT OF THE ANTARCTIC ORIBATID MITE ALASKOZETES-ANTARCTICUS (ACARI, CRYPTOSTIGMATA) WITH OBSERVATIONS ON OTHER ORIBATIDS</t>
  </si>
  <si>
    <t>PEDOBIOLOGIA</t>
  </si>
  <si>
    <t>ALASKOZETES-ANTARCTICUS; ANTARCTIC TERRESTRIAL ECOSYSTEM; HALOZETES-BELGICAE; LIFE HISTORY STRATEGY; MAGELLOZETES-ANTARCTICUS; OVIPOSITION; SEX RATIO</t>
  </si>
  <si>
    <t>STEGANACARUS-MAGNUS ACARI; COLD TOLERANCE; LIFE-CYCLE; MICROARTHROPODS</t>
  </si>
  <si>
    <t>Data are presented on oviposition rates of individual female Alaskozetes antarcticus (Acari: Cryptostigmata) over the course of a four month laboratory study at a constant temperature of 7-degrees-C. Although most females carried mature eggs, only a minority (6/24) laid them, at a rate of 0.021 female-1 d-1 (approximately one egg every seven weeks). The presence of other females or males did not alter this rate significantly. Individual females laid eggs singly or in batches deposited over a short period; several females could also contribute to one batch. Each female probably matures a single batch of eggs in its lifetime. Development rates were rapid, suggesting that eggs laid early in the short Antarctic summer could reach the protonymph stage by the end of that season. Field observations of egg content in A. antareticus and Halozetes belgicae suggested differences between the two species. A. antarcticus maintained a high egg content (c. 6 female-1, maximum 14) overwinter, with oviposition commencing early in the subsequent spring, while H. belgicae showed a peak monthly mean of c. 2 eggs female-1 (maximum 4) in late summer followed by a burst of oviposition. A. antarcticus samples gave female-biased, and H. belgicae male-biased, sex ratios for much of the year. This is discussed in the context of differing strategies of energy use and survival. The data are compared with the egg contents of oribatid mite samples from other maritime and sub-Antarctic sites, and data on temperate species from the literature. There was no evidence for the occurrence of parthenogenesis in any of the Antarctic species studied.</t>
  </si>
  <si>
    <t>CONVEY, P (corresponding author), BRITISH ANTARCTIC SURVEY, NAT ENVIRONM RES COUNCIL, MADINGLEY RD, CAMBRIDGE CB3 0ET, ENGLAND.</t>
  </si>
  <si>
    <t>ELSEVIER GMBH, URBAN &amp; FISCHER VERLAG</t>
  </si>
  <si>
    <t>OFFICE JENA, P O BOX 100537, 07705 JENA, GERMANY</t>
  </si>
  <si>
    <t>0031-4056</t>
  </si>
  <si>
    <t>Pedobiologia</t>
  </si>
  <si>
    <t>Ecology; Soil Science</t>
  </si>
  <si>
    <t>Environmental Sciences &amp; Ecology; Agriculture</t>
  </si>
  <si>
    <t>NC742</t>
  </si>
  <si>
    <t>WOS:A1994NC74200007</t>
  </si>
  <si>
    <t>HOVENDEN, MJ; JACKSON, AE; SEPPELT, RD</t>
  </si>
  <si>
    <t>FIELD PHOTOSYNTHETIC ACTIVITY OF LICHENS IN THE WINDMILL ISLANDS OASIS, WILKES LAND, CONTINENTAL ANTARCTICA</t>
  </si>
  <si>
    <t>PHYSIOLOGIA PLANTARUM</t>
  </si>
  <si>
    <t>ANTARCTICA; CHLOROPHYLL FLUORESCENCE; ELECTRON TRANSPORT RATE; LICHEN; PHOTOCHEMICAL QUANTUM YIELD; PSEUDEPHEBE-MINUSCULA; UMBILICARIA-DECUSSATA; USNEA-SPHACELATA; WATER CONTENT</t>
  </si>
  <si>
    <t>WATER-VAPOR UPTAKE; BLUE-GREEN-ALGAE; CHLOROPHYLL FLUORESCENCE; PHYSIOLOGICAL INVESTIGATIONS; TEMPERATURE PRETREATMENTS; ENVIRONMENTAL-STRESS; UMBILICARIA LICHENS; USNEA-SPHACELATA; DARK RESPIRATION; CO2 EXCHANGE</t>
  </si>
  <si>
    <t>In order to ascertain whether the major species of continental antarctic macrolichens are photosynthetically active during summer conditions, the chlorophyll fluorescence of three lichen species [Umbilicaria decussata (Vill.) Zahlbr., Pseudephebe minuscula (Nyl. ex Arnold) Brodo and Hawksw. and Usnea sphacelata R. Br.] was monitored in the vicinity of Casey Station, Wilkes Land, continental Antarctica using a PAM-2000 modulated fluorescence system. Lichens were studied when in equilibrium with the atmosphere as well as when moistened by snow showers. Photochemical quantum yield was estimated as DELTAF/F(m)' and related to thallus water content as well as microclimatic conditions. Lichens were photosynthetically active only when moistened by snow fall or by run-off from snow melt. The levels of photosynthetic activity in the field for all species were influenced by microenvironmental conditions and patterns in response were site and species specific. Highest levels of photosynthetic efficiency occurred when thalli were at intermediate water contents. Photosynthetic activity was reduced by cold as well as warm, bright conditions. Highest thallus water contents occurred during the middle of the day after substantial falls of snow. P. minuscula maintained highest thallus water contents at all sites and appears to have a high water compensation point which is related to its observed distribution patterns. Umbilicaria decussata studied in the laboratory did not become photosynthetically active even when exposed to 95% relative humidity (RH) for 51 h and, when dehydrating after artificial wetting, showed an optimum thallus water content for photosynthesis of ca 90% dry weight and a thallus water compensation point of about 35% dry weight. In the field U. decussata did not become photosynthetically active except when moistened by snow. Usnea sphacelata exposed to the atmosphere had low thallus water contents (ca 30%) which was not related to RH. The results indicate that the lichens are photosynthetically inactive for most of the summer period and are totally reliant on snow as a water supply. This is important when modelling carbon gain and growth rates of continental antarctic lichens.</t>
  </si>
  <si>
    <t>HOVENDEN, MJ (corresponding author), AUSTRALIAN ANTARCTIC DIV,CHANNEL HIGHWAY,KINGSTON,TAS 7050,AUSTRALIA.</t>
  </si>
  <si>
    <t>Hovenden, Mark/A-1323-2008</t>
  </si>
  <si>
    <t>Hovenden, Mark/0000-0001-7208-9700</t>
  </si>
  <si>
    <t>0031-9317</t>
  </si>
  <si>
    <t>PHYSIOL PLANTARUM</t>
  </si>
  <si>
    <t>Physiol. Plant.</t>
  </si>
  <si>
    <t>NC919</t>
  </si>
  <si>
    <t>WOS:A1994NC91900019</t>
  </si>
  <si>
    <t>MELICK, DR; HOVENDEN, MJ; SEPPELT, RD</t>
  </si>
  <si>
    <t>PHYTOGEOGRAPHY OF BRYOPHYTE AND LICHEN VEGETATION IN THE WINDMILL ISLANDS, WILKES-LAND, CONTINENTAL ANTARCTICA</t>
  </si>
  <si>
    <t>VEGETATIO</t>
  </si>
  <si>
    <t>BIOGEOGRAPHY; CRYPTOGAM; ECOLOGY; MOSS; PLANT DISPERSAL</t>
  </si>
  <si>
    <t>ECOLOGY; CRYPTOGAMS; VICTORIA; STATION</t>
  </si>
  <si>
    <t>The distribution and frequency of bryophyte and lichen vegetation on ice-free regions of the Windmill Islands are presented using data derived from aerial photography and ground surveying. The qualitative and quantitative plant cover of sites are listed and related to the topography and major soil characteristics of each site. The richest associations of macrolichens and bryophytes occurred on the metamorphic northern peninsulas. Species richness and frequency was generally reduced on the charnockitic southern peninsula and the islands which have been deglaciated longer. Salinity varied significantly throughout the region with the highest levels in the northern islands reflecting the presence of penguin colonies. In such sites bryophytes and lichens were virtually absent. Wind blown sea-spray contributed far less salts than direct excretion from penguins. On the peninsulas snow cover and site exposure appeared to delimit plant distribution. Higher salt levels from sea-spray on the northern aspects of the peninsulas seemed to have negligible impact on vegetation patterns with the possible exception of Biatorella cerebriformis which was encountered only inland. The total phosphorus and nitrogen levels of the skeletal soils were generally low except in eutrophic sites adjacent to penguin colonies. The vegetation patterns are discussed in terms of the climate, topography and species autecology.</t>
  </si>
  <si>
    <t>0042-3106</t>
  </si>
  <si>
    <t>Vegetatio</t>
  </si>
  <si>
    <t>Plant Sciences; Ecology; Forestry</t>
  </si>
  <si>
    <t>Plant Sciences; Environmental Sciences &amp; Ecology; Forestry</t>
  </si>
  <si>
    <t>NC757</t>
  </si>
  <si>
    <t>WOS:A1994NC75700006</t>
  </si>
  <si>
    <t>PUGH, PJA</t>
  </si>
  <si>
    <t>NON-INDIGENOUS ACARI OF ANTARCTICA AND THE SUB-ANTARCTIC ISLANDS</t>
  </si>
  <si>
    <t>ZOOLOGICAL JOURNAL OF THE LINNEAN SOCIETY</t>
  </si>
  <si>
    <t>INTRODUCED SPECIES; ISLANDS; MITES; SOUTHERN OCEAN</t>
  </si>
  <si>
    <t>MARION</t>
  </si>
  <si>
    <t>Approximately 70 species out of a total of more than 520 Acari recorded from Antarctica and the sub-Antarctic islands may originate from other continents, especially Australasia, South America and Europe, Although some species have probably been carried into the region on migrant birds, most may have been introduced as a result of human activity, in particular by whalers and sealers. The majority of species appear to originate from imported sheep, rabbits, rats and fowl, and a few from vegetation, soil and ship's stores.</t>
  </si>
  <si>
    <t>PUGH, PJA (corresponding author), BRITISH ANTARCTIC SURVEY,NERC,HIGH CROSS,MADINGLEY RD,CAMBRIDGE CB3 0ET,ENGLAND.</t>
  </si>
  <si>
    <t>0024-4082</t>
  </si>
  <si>
    <t>ZOOL J LINN SOC-LOND</t>
  </si>
  <si>
    <t>Zool. J. Linn. Soc.</t>
  </si>
  <si>
    <t>10.1006/zjls.1994.1011</t>
  </si>
  <si>
    <t>NF639</t>
  </si>
  <si>
    <t>WOS:A1994NF63900001</t>
  </si>
  <si>
    <t>CZAKER, R</t>
  </si>
  <si>
    <t>KANTHARELLA-ANTARCTICA, A NEW AND UNUSUAL DICYEMID MESOZOAN FROM THE ANTARCTIC</t>
  </si>
  <si>
    <t>ZOOLOGISCHER ANZEIGER</t>
  </si>
  <si>
    <t>KANTHARELLIDAE-N FAMILY; KANTHARELLA-ANTARCTICA N-GEN; N-SP; MESOZOA; DICYEMIDAE; ANTARCTICA; MICROSPORIDIA</t>
  </si>
  <si>
    <t>The light microscopial and fine structural features of a new dicyemid mesozoan from the Antarctic differ remarkably from the generally accepted organization of this group because of (1) their varying numbers of cells instead of cell constancy, (2) their varying types of reproductive cells in the nematogens instead of only axoblasts and (3) the infection with a previously unknown microsporidium (i.e. hyperparasitism).</t>
  </si>
  <si>
    <t>CZAKER, R (corresponding author), UNIV VIENNA,INST HISTOL EMBRYOL,SCHWARZPANIERSTR 17,A-1090 VIENNA,AUSTRIA.</t>
  </si>
  <si>
    <t>GUSTAV FISCHER VERLAG JENA</t>
  </si>
  <si>
    <t>0044-5231</t>
  </si>
  <si>
    <t>ZOOL ANZ</t>
  </si>
  <si>
    <t>Zool. Anz.</t>
  </si>
  <si>
    <t>NE828</t>
  </si>
  <si>
    <t>WOS:A1994NE82800006</t>
  </si>
  <si>
    <t>PATEL, T</t>
  </si>
  <si>
    <t>WAVES SMASH ANTARCTIC AIRSTRIP</t>
  </si>
  <si>
    <t>FEB 26</t>
  </si>
  <si>
    <t>MZ660</t>
  </si>
  <si>
    <t>WOS:A1994MZ66000007</t>
  </si>
  <si>
    <t>TAO, X; TUCK, AF</t>
  </si>
  <si>
    <t>ON THE DISTRIBUTION OF COLD-AIR NEAR THE VORTEX EDGE IN THE LOWER STRATOSPHERE</t>
  </si>
  <si>
    <t>ANTARCTIC OZONE EXPERIMENT; ARCTIC STRATOSPHERE; INSITU MEASUREMENTS; POLAR VORTEX; NITRIC-ACID; WINTER; EVOLUTION; TRANSPORT; LATITUDE; HOLE</t>
  </si>
  <si>
    <t>The horizontal distributions of air in the temperature ranges -70-degrees&gt;T&gt;-77-degrees-C, -77-degrees&gt;T&gt;-85-degrees-C and T&lt;-85-degrees-C have been examined during the Arctic winter of 1988/1989 and the Antarctic winter of 1987, using T106 European Centre for Medium-range Weather Forecasts (ECMWF) analyses of standard meteorological variables and potential vorticity. ER-2 airborne data were used to define, using water vapor and nitrous oxide observations, a potential vorticity (PV) contour corresponding to a chemically defined vortex edge. The jet stream axis was used to select a PV contour corresponding to the maximum winds, or a dynamically defined vortex edge. Air in the range -70-degrees&gt;T&gt;-77-degrees-C was confined within the dynamically defined Arctic vortex, with only small fractions appearing outside the chemically defined vortex. In the Antarctic, up to 14% of this air was outside the chemically defined vortex but very little was outside the dynamically defined vortex. After late January (Arctic) and late August (Antarctic), respectively, the chemically defined vortices shrank, being 27% and 20% smaller in February and September. The dynamically defined vortices remained essentially constant in area. There were no occurrences of nominal type II polar stratospheric clouds (PSCs) outside either vortex, however defined. One implication of these results is that heterogeneous conversion of ClONO2 and HCI to reactive forms of chlorine is confined almost entirely to the Arctic vortex, while some such conversion may occur at the edge of the Antarctic vortex. However, small and infrequent areas of air in the range -77-degrees&gt;T&gt;-85-degrees-C did occur immediately outside both vortices, so separating the effects of peel-off, type I PSCs and sulfuric acid aerosol processing may be difficult on occasions. What is clear is that all three processes are intimately associated with the polar night jet stream.</t>
  </si>
  <si>
    <t>NOAA, AERON LAB, BOULDER, CO 80303 USA</t>
  </si>
  <si>
    <t>TAO, X (corresponding author), UNIV COLORADO, COOPERAT INST RES ENVIRONM SCI, BOULDER, CO 80302 USA.</t>
  </si>
  <si>
    <t>Tuck, Adrian/F-6024-2011</t>
  </si>
  <si>
    <t>Tuck, Adrian/0000-0002-2074-0538</t>
  </si>
  <si>
    <t>FEB 20</t>
  </si>
  <si>
    <t>D2</t>
  </si>
  <si>
    <t>10.1029/93JD02054</t>
  </si>
  <si>
    <t>MY580</t>
  </si>
  <si>
    <t>WOS:A1994MY58000002</t>
  </si>
  <si>
    <t>ELLIOTT, S; CICERONE, RJ; TURCO, RP; DRDLA, K; TABAZADEH, A</t>
  </si>
  <si>
    <t>INFLUENCE OF THE HETEROGENEOUS REACTION HCL+HOCL ON AN OZONE HOLE MODEL WITH HYDROCARBON ADDITIONS</t>
  </si>
  <si>
    <t>POLAR STRATOSPHERIC CLOUDS; BALLOON-BORNE MEASUREMENTS; PEROXYACETYL NITRATE PAN; NITRIC-ACID TRIHYDRATE; ANTARCTIC OZONE; TRACE GASES; MCMURDO STATION; ATMOSPHERIC CHEMISTRY; SAM-II; NITROGEN</t>
  </si>
  <si>
    <t>Injection of ethane or propane has been suggested as a means for reducing ozone loss within the Antarctic vortex because alkanes can convert active chlorine radicals into hydrochloric acid. In kinetic models of vortex chemistry including as heterogeneous processes only the hydrolysis and HCI reactions of ClONO2 and N2O5, parts per billion by volume levels of the light alkanes counteract ozone depletion by sequestering chlorine atoms. Introduction of the surface reaction of HCl with HOCl causes ethane to deepen baseline ozone holes and generally works to impede any mitigation by hydrocarbons. The increased depletion occurs because HCl + HOCl can be driven by HO(x) radicals released during organic oxidation. Following initial hydrogen abstraction by chlorine, alkane breakdown leads to a net hydrochloric acid activation as the remaining hydrogen atoms enter the photochemical system. Lowering the rate constant for reactions of organic peroxy radicals with CIO to 10(-13) cm3 molecule-1 s-1 does not alter results, and the major conclusions are insensitive to the timing of the ethane additions. Ignoring the organic peroxy radical plus ClO reactions entirely restores remediation capabilities by allowing HO(x) removal independent of HCI. Remediation also returns if early evaporation of polar stratospheric clouds leaves hydrogen atoms trapped in aldehyde intermediates, but real ozone losses are small in such cases.</t>
  </si>
  <si>
    <t>UNIV CALIF IRVINE, DEPT GEOSCI, IRVINE, CA 92717 USA; UNIV CALIF LOS ANGELES, DEPT ATMOSPHER SCI, LOS ANGELES, CA 90024 USA</t>
  </si>
  <si>
    <t>University of California System; University of California Irvine; University of California System; University of California Los Angeles</t>
  </si>
  <si>
    <t>ELLIOTT, S (corresponding author), LOS ALAMOS NATL LAB, INST GEOPHYS &amp; PLANETARY PHYS, LOS ALAMOS, NM 87544 USA.</t>
  </si>
  <si>
    <t>10.1029/93JD03089</t>
  </si>
  <si>
    <t>WOS:A1994MY58000006</t>
  </si>
  <si>
    <t>1ST RECORDS OF THE COMBTOOTH DOGFISH SHARK, CENTROSCYLLIUM-NIGRUM (CHONDRICHTHYES, SQUALIDAE) FROM THE PACIFIC SUB-ANTARCTIC OF CHILE</t>
  </si>
  <si>
    <t>JAPANESE JOURNAL OF ICHTHYOLOGY</t>
  </si>
  <si>
    <t>ICHTHYOLOGICAL SOC JAPAN</t>
  </si>
  <si>
    <t>BUSINESS CENTER ACADEMIC SOC JAPAN, 5-16-9 HONKOMAGOME, BUNKYO-KU, TOKYO 113, JAPAN</t>
  </si>
  <si>
    <t>0021-5090</t>
  </si>
  <si>
    <t>JPN J ICHTHYOL</t>
  </si>
  <si>
    <t>Jpn. J. Ichthyol.</t>
  </si>
  <si>
    <t>FEB 15</t>
  </si>
  <si>
    <t>Fisheries; Zoology</t>
  </si>
  <si>
    <t>MY234</t>
  </si>
  <si>
    <t>WOS:A1994MY23400010</t>
  </si>
  <si>
    <t>MAHLMAN, JD; PINTO, JP; UMSCHEID, LJ</t>
  </si>
  <si>
    <t>TRANSPORT, RADIATIVE, AND DYNAMICAL EFFECTS OF THE ANTARCTIC OZONE HOLE - A GFDL SKYHI MODEL EXPERIMENT</t>
  </si>
  <si>
    <t>JOURNAL OF THE ATMOSPHERIC SCIENCES</t>
  </si>
  <si>
    <t>GENERAL-CIRCULATION MODEL; LATE WINTER 1973; SOUTHERN-HEMISPHERE; MOLECULAR-OXYGEN; CROSS-SECTIONS; STRATOSPHERE; DESTRUCTION; RESOLUTION; DEPLETION; WAVES</t>
  </si>
  <si>
    <t>The GFDL ''SKYHI'' general circulation model has been used to simulate the effect of the Antarctic ''ozone hole'' phenomenon on the radiative and dynamical environment of the lower stratosphere. Both the polar ozone destruction and photochemical restoration chemistries are calculated by parameterized simplifications of the still somewhat uncertain chemical processes. The modeled total column ozone depletions are near 25% in spring over Antarctica, with 1% depletion reaching equatorial latitudes by the end of the 4 1/2-year model experiment. In the lower stratosphere, ozone reductions of 5% reach to the equator. Large coolings of about 8 K are simulated in the lower stratosphere over Antarctica in late spring, while a general cooling of about 1-1.5 K is present throughout the Southern Hemisphere lower stratosphere. The model atmosphere experiences a long-term positive temperature-chemical feedback because significant ozone reductions carry over into the next winter. The overall temperature response to the reduced ozone is essentially radiative in character. However, substantial dynamical changes are induced by the ozone hole effect. The Antarctic middle stratosphere in late spring warms by about 6 K over Antarctica and the lower midlatitude stratosphere warms by approximately 1 K. These warming spots are produced mainly by an increased residual circulation intensity. Also, the Antarctic vortex becomes tighter and more confined as a result of the reduced ozone. These two dynamical effects combine to steepen the meridional slope of quasi-conservative trace constituent isolines. Thus, the entire transport, radiative, and dynamical climatology of the springtime stratosphere is affected to an important degree by the ozone hole phenomenon. Over the entire year, however, these dynamical effects are considerably smaller.</t>
  </si>
  <si>
    <t>US EPA,RES TRIANGLE PK,NC 27711</t>
  </si>
  <si>
    <t>MAHLMAN, JD (corresponding author), PRINCETON UNIV,NOAA ERL GFDL,FORRESTAL CAMPUS,US ROUTE 1,POB 308,PRINCETON,NJ 08542, USA.</t>
  </si>
  <si>
    <t>0022-4928</t>
  </si>
  <si>
    <t>J ATMOS SCI</t>
  </si>
  <si>
    <t>J. Atmos. Sci.</t>
  </si>
  <si>
    <t>10.1175/1520-0469(1994)051&lt;0489:TRADEO&gt;2.0.CO;2</t>
  </si>
  <si>
    <t>MX664</t>
  </si>
  <si>
    <t>WOS:A1994MX66400002</t>
  </si>
  <si>
    <t>DITCHFIELD, PW; MARSHALL, JD; PIRRIE, D</t>
  </si>
  <si>
    <t>HIGH-LATITUDE PALEOTEMPERATURE VARIATION - NEW DATA FROM THE TITHONIAN TO EOCENE OF JAMES-ROSS-ISLAND, ANTARCTICA</t>
  </si>
  <si>
    <t>CRETACEOUS STRATIGRAPHY; STABLE ISOTOPE; INDIAN-OCEAN; OXYGEN; BASIN; CONCRETIONS; VEGETATION; PENINSULA; EVOLUTION; VICTORIA</t>
  </si>
  <si>
    <t>An oxygen stable isotope study of molluscan macrofossils from the Tithonian to the Eocene of the James Ross Island and Alexander Island areas, Antarctica, was carried out in conjunction with careful petrographic, mineralogical and geochemical analyses to assess the state of fossil preservation. The Alexander Island samples all showed evidence of alteration whilst samples from James Ross Island were variably preserved. The isotopic composition of those samples which met the textural and chemical criteria for well preserved primary skeletal carbonate material were then used to construct a record of high latitude marine water temperature variation. This record shows a marked cooling of palaeotemperatures from the late Jurassic to the Albian, a warming in recorded palaeotemperatures during the mid Cretaceous and a gradual cooling from the mid Cretaceous to the Eocene. The isotopic pattern parallels that from low latitude sites and suggests that climatic change was global and that relatively uniform latitudinal palaeotemperature gradients may have been maintained during a time of greenhouse climate. Using the James Ross Island data to calculate probable polar temperatures over the adjacent Antarctic continent shows that cold temperate or sub-polar conditions would have been established during the Albian, late Maastrichtian and Eocene.</t>
  </si>
  <si>
    <t>CAMBORNE SCH MINES,REDRUTH TR15 3SE,ENGLAND</t>
  </si>
  <si>
    <t>University of Exeter</t>
  </si>
  <si>
    <t>DITCHFIELD, PW (corresponding author), UNIV LIVERPOOL,DEPT EARTH SCI,POB 147,LIVERPOOL L69 3BX,ENGLAND.</t>
  </si>
  <si>
    <t>Marshall, Jim/AAP-1726-2020</t>
  </si>
  <si>
    <t>Ditchfield, Peter/0000-0002-3081-6591; Pirrie, Duncan/0000-0002-4954-5920</t>
  </si>
  <si>
    <t>10.1016/0031-0182(94)90166-X</t>
  </si>
  <si>
    <t>NA957</t>
  </si>
  <si>
    <t>WOS:A1994NA95700005</t>
  </si>
  <si>
    <t>LORIUS, C; OESCHGER, H</t>
  </si>
  <si>
    <t>PALAEO-PERSPECTIVES - REDUCING UNCERTAINTIES IN GLOBAL CHANGE</t>
  </si>
  <si>
    <t>AMBIO</t>
  </si>
  <si>
    <t>ICE-CORE RECORD; LAST GLACIAL MAXIMUM; PAST 2 CENTURIES; ATMOSPHERIC CO2; ANTARCTIC ICE; CLIMATE SENSITIVITY; CYCLE; MODEL</t>
  </si>
  <si>
    <t>Information on the history of the Earth system is an important element in assessing global change. Analysis of air trapped in natural ice has provided data on the pre-industrial concentrations of greenhouse gases like CO2 and CH4, and their recent increase-and has shown that the latter effect can be unequivocally attributed to human activities. Such data also provide the basis for estimating that the present anthropogenic greenhouse forcing is 2.5 W/m2. Records for the last 150 000 years show the variation of Earth system parameters during one and a half glacial cycles. The presence of the frequencies of the orbital forcing indicates that changes in these parameters are the main cause of the glacial-interglacial cycles. The concentrations of CO2 and CH, vary in parallel with global temperature; whilst CH4 closely follows the climatic variations, the relationship of CO2 with climate is much more complicated. Temperature in the Northern and the Southern Hemispheres varied closely in phase during a glacial cycle. In the Northern Hemisphere, changes in albedo (due to changes in ocean ice cover) are thought to amplify the orbital forcing; the Southern Hemisphere climate may have been forced to follow the climate of the Northern Hemisphere due to the changing greenhouse forcing. From the last glacial maximum to the present interglacial the greenhouse forcing increased by ca. 2.5 W/m2. In addition to the smoothed long-term climatic trends over a glacial cycle (known from ocean sediment records), high resolution records (from ice core and lake sediments) reveal rapid climatic changes by several degrees within a decade or so. The relatively stable climate during the present interglacial is exceptional; previously, the climate was much more variable, probably due to changes in deep water formation in the North Atlantic. Recent ice core results, indicate that this instability may also have occurred during the last interglacial, when it was around 2-degrees-C warmer than at present, raising the possibility that the climate could become unstable if human-induced global warming occurs. Such unexpected results show the complexity of the Earth system and the need for an appraisal of our understanding of its behavior.</t>
  </si>
  <si>
    <t>UNIV BERN, INST PHYS, DEPT PHYS CLIMATE &amp; ENVIRONM, CH-3012 BERN, SWITZERLAND</t>
  </si>
  <si>
    <t>University of Bern</t>
  </si>
  <si>
    <t>LORIUS, C (corresponding author), DOMAINE UNIV, GLACIOL &amp; GEOPHYS ENVIRONNEMENT LAB, F-38402 ST MARTIN DHERES, FRANCE.</t>
  </si>
  <si>
    <t>0044-7447</t>
  </si>
  <si>
    <t>1654-7209</t>
  </si>
  <si>
    <t>Ambio</t>
  </si>
  <si>
    <t>FEB</t>
  </si>
  <si>
    <t>Engineering, Environmental; Environmental Sciences</t>
  </si>
  <si>
    <t>Engineering; Environmental Sciences &amp; Ecology</t>
  </si>
  <si>
    <t>NA336</t>
  </si>
  <si>
    <t>WOS:A1994NA33600006</t>
  </si>
  <si>
    <t>JONES, DL</t>
  </si>
  <si>
    <t>DIRECT IMAGING OF PLANETARY SYSTEMS WITH A GROUND-BASED RADIO TELESCOPE ARRAY</t>
  </si>
  <si>
    <t>ASTROPHYSICS AND SPACE SCIENCE</t>
  </si>
  <si>
    <t>1st International Conference on Planetary Systems: Formation, Evolution, and Detection</t>
  </si>
  <si>
    <t>DEC 08-10, 1992</t>
  </si>
  <si>
    <t>JET PROPULS LAB, PASADENA, CA</t>
  </si>
  <si>
    <t>JET PROPULS LAB</t>
  </si>
  <si>
    <t>The National Radio Astronomy Observatory's proposed Millimeter Array (MMA) will bring unprecedented sensitivity, angular resolution, and image dynamic range to the millimeter wavelength region of the spectrum. An obvious question is whether such an instrument could be used to detect planets orbiting nearby stars. The techniques of aperture synthesis imaging developed for centimeter wavelength radio arrays are capable of producing images whose dynamic ranges greatly exceed the brightness ratio of a solar-type star and a Jupiter-like planet at sub-millimeter or millimeter wavelengths. The angular resolution required to separate a star and planet at a few pc distance can be obtained with baselines of several km. The greatest challenge is sensitivity. At the highest possible observing frequencies (approximately 300 GHz for typical high, dry sites, and approximately 900 GHz from the Antarctic plateau), the proposed MMA will be unable to detect the thermal emission from a Jupiter-like planet a few pc away. An upgraded MMA operating near 300 GHz with twice the currently proposed number of antennas, a 20% fractional bandwidth, and improved receivers could detect Jupiter at 4 pc in a few months. Building such an array on the Antarctic plateau and operating at almost-equal-to 900 GHz would allow Jupiter at 4 pc to be detected in approximately one day of observing time.</t>
  </si>
  <si>
    <t>JONES, DL (corresponding author), JET PROP LAB,PASADENA,CA 91109, USA.</t>
  </si>
  <si>
    <t>0004-640X</t>
  </si>
  <si>
    <t>ASTROPHYS SPACE SCI</t>
  </si>
  <si>
    <t>Astrophys. Space Sci.</t>
  </si>
  <si>
    <t>10.1007/BF00984542</t>
  </si>
  <si>
    <t>NT282</t>
  </si>
  <si>
    <t>WOS:A1994NT28200042</t>
  </si>
  <si>
    <t>BONESS, DJ; BOWEN, WD; OFTEDAL, OT</t>
  </si>
  <si>
    <t>EVIDENCE OF A MATERNAL FORAGING CYCLE RESEMBLING THAT OF OTARIID SEALS IN A SMALL PHOCID, THE HARBOR SEAL</t>
  </si>
  <si>
    <t>BEHAVIORAL ECOLOGY AND SOCIOBIOLOGY</t>
  </si>
  <si>
    <t>MATERNAL STRATEGY; LACTATION; FORAGING; PINNIPEDS</t>
  </si>
  <si>
    <t>NORTHERN ELEPHANT SEAL; ANTARCTIC FUR SEALS; DIVING BEHAVIOR; MIROUNGA-LEONINA; NEONATAL GROWTH; BODY SIZE; INVESTMENT; PATTERNS; VITULINA; LIFE</t>
  </si>
  <si>
    <t>Lactation strategies in the two largest families of seals have been characterized as a phylogenetic dichotomy, with sea lions and fur seals (Otariidae) exhibiting foraging cycles and true seals (Phocidae) a strategy of fasting. We show that a lactating phocid, the harbor seal, Phoca vitulina, has a foraging cycle similar to that of otariids. Time-depth recorders attached to lactating harbor seal mothers revealed that 9 of 11 females began bouts of diving, averaging 12-40 m, by mid-lactation (12 days). During the remainder of lactation, females made an average of seven diving trips, lasting about 7 h. They returned to the rookery during the interval between successive bouts to nurse their pups. Diving was more frequent during daylight than at night and diving bouts increased in duration as lactation progressed. The diving behavior of females that had weaned their pups and previously collected data from stomach lavage, suggest that the bouts of diving represent successful foraging. We propose that the lactation strategy of the harbor seal is intermediate to that of the otariids and other phocids studied. The harbor seal has a foraging cycle like the otariids, but typically resembles other phocids in length of lactation, rate of mass gain in pups, and in milk fat content. As harbor seals are among the smallest phocids, and only slightly larger than most otariids, it seems likely that maternal size constrains the amount of stored energy harbor seal females can bring to the rookery, forcing them to start feeding during the lactation period.</t>
  </si>
  <si>
    <t>FISHERIES &amp; OCEANS CANADA,BEDFORD INST OCEANOG,DIV MARINE FISH,DARTMOUTH B2Y 4A2,NS,CANADA</t>
  </si>
  <si>
    <t>Bedford Institute of Oceanography; Fisheries &amp; Oceans Canada</t>
  </si>
  <si>
    <t>BONESS, DJ (corresponding author), SMITHSONIAN INST,DEPT ZOOL RES,NATL ZOOL PK,WASHINGTON,DC 20008, USA.</t>
  </si>
  <si>
    <t>Bowen, William D/D-2758-2012; Bowen, William/AAE-7204-2022</t>
  </si>
  <si>
    <t>Bowen, William/0000-0001-8334-5677</t>
  </si>
  <si>
    <t>0340-5443</t>
  </si>
  <si>
    <t>BEHAV ECOL SOCIOBIOL</t>
  </si>
  <si>
    <t>Behav. Ecol. Sociobiol.</t>
  </si>
  <si>
    <t>Behavioral Sciences; Ecology; Zoology</t>
  </si>
  <si>
    <t>Behavioral Sciences; Environmental Sciences &amp; Ecology; Zoology</t>
  </si>
  <si>
    <t>MY908</t>
  </si>
  <si>
    <t>WOS:A1994MY90800003</t>
  </si>
  <si>
    <t>NICHOLS, DS; WILLIAMS, D; DUNSTAN, GA; NICHOLS, PD; VOLKMAN, JK</t>
  </si>
  <si>
    <t>FATTY-ACID COMPOSITION OF ANTARCTIC AND TEMPERATE FISH OF COMMERCIAL INTEREST</t>
  </si>
  <si>
    <t>FATTY ACID COMPOSITION; CHAENODRACO WILSONI; CHAMPSOCEPHALUS GUNNARI; DISSOSTICHUS ELEGINOIDES; LATRIS LINEATA; PUFA; ANTARCTIC FISH</t>
  </si>
  <si>
    <t>SEA ICE DIATOM; DEEP-WATER; LIPIDS; BUOYANCY</t>
  </si>
  <si>
    <t>The fatty acid composition of flesh from four commercial, or potentially commercial, fish species from three differing regions; the Antarctic (Chaenodraco wilsoni), sub-Antarctic (Champsocephalus gunnari, Dissostichus eleginoides) and temperate (Latris lineata) were determined by capillary gas chromatography, together with that of a commercially rendered oil obtained from the waste frame, skin and subcutaneous layer of Dissostichus eleginoides. The flesh of all species examined contained high concentrations of polyunsaturated fatty acids (PUFA, 32.6-56.3% of total fatty acids); all species are therefore good sources of omega 3 rich marine oils. The fatty acid composition of the oil produced from commercial rendering of D. eleginoides waste contained considerably lower relative levels of PUFA. The degree of fatty acid unsaturation was not related to the geographic location of the species examined.</t>
  </si>
  <si>
    <t>AUSTRALIAN ANTARTIC DIV,CHANNEL HIGHWAY KINGSTON,TAS 7050,AUSTRALIA; UNIV TASMANIA,CRC ANTARTIC &amp; SO OCEAN ENVIRONM,HOBART,TAS 7001,AUSTRALIA</t>
  </si>
  <si>
    <t>Australian Antarctic Division; University of Tasmania</t>
  </si>
  <si>
    <t>NICHOLS, DS (corresponding author), CSIRO,DIV OCEANOG,MARINE LABS,GPO BOX 1538,HOBART,TAS 7001,AUSTRALIA.</t>
  </si>
  <si>
    <t>Nichols, Peter D/C-5128-2011; Dunstan, Graeme A/A-3816-2012; Volkman, John K/A-6592-2008</t>
  </si>
  <si>
    <t>Comp. Biochem. Physiol. B-Biochem. Mol. Biol.</t>
  </si>
  <si>
    <t>10.1016/0305-0491(94)90059-0</t>
  </si>
  <si>
    <t>NC219</t>
  </si>
  <si>
    <t>WOS:A1994NC21900024</t>
  </si>
  <si>
    <t>CHAPUIS, JL; CHANTAL, J; BIJLENGA, G</t>
  </si>
  <si>
    <t>MYXOMATOSIS WITHOUT VECTORS ON THE SUB-ANTARCTIC ISLANDS OF KERGUELEN 3 DECADES AFTER ITS INTRODUCTION</t>
  </si>
  <si>
    <t>COMPTES RENDUS DE L ACADEMIE DES SCIENCES SERIE III-SCIENCES DE LA VIE-LIFE SCIENCES</t>
  </si>
  <si>
    <t>French</t>
  </si>
  <si>
    <t>MYXOMATOSIS; VIRUS; EPIDEMIOLOGY; ORYCTOLAGUS CUNICULUS; SUB-ANTARCTIC ISLANDS</t>
  </si>
  <si>
    <t>ORYCTOLAGUS-CUNICULUS; RABBIT ORYCTOLAGUS</t>
  </si>
  <si>
    <t>Myxoma virus was introduced into the Kerguelen archipelago in 1955-1956. Thirty years after its introduction, the virus is present in most areas inhabited by rabbits. Rabbit fleas and mosquitoes are absent from this group of islands and the disease is transmitted by contact. The timing of the beginning of new myxomatosis outbreaks, the absence of real epizootics as well as the higher percentage of infected males over females are specific observations in favour of this mode of transmission. The majority of 34 isolates tested between 1984 and 1988 are of intermediate virulence (Grades IIIA-IIIB). In these conditions, the impact of myxomatosis virus on rabbit populations estimated on two sites is low. Myxomatosis therefore plays only a minor role in the regulation of rabbit populations.</t>
  </si>
  <si>
    <t>ECOLE NATL VET TOULOUSE, DEPT SANTE PUBL VET &amp; ENVIRONNEMENT, MALAD CONTAGIEUSES LAB, F-31076 TOULOUSE, FRANCE; ECOLE NATL VET LYON, MALAD CONTAGIEUSES LAB, F-69280 MARCY LETOILE, FRANCE</t>
  </si>
  <si>
    <t>Universite de Toulouse; Ecole Nationale Veterinaire de Toulouse; VetAgro Sup</t>
  </si>
  <si>
    <t>CHAPUIS, JL (corresponding author), MUSEUM NATL HIST NAT, EVOLUT SYST NAT &amp; MODIFIES LAB, URA 696, 36 RUE GEOFFROY ST HILAIRE, F-75005 PARIS, FRANCE.</t>
  </si>
  <si>
    <t>ELSEVIER FRANCE-EDITIONS SCIENTIFIQUES MEDICALES ELSEVIER</t>
  </si>
  <si>
    <t>ISSY-LES-MOULINEAUX</t>
  </si>
  <si>
    <t>65 RUE CAMILLE DESMOULINS, CS50083, 92442 ISSY-LES-MOULINEAUX, FRANCE</t>
  </si>
  <si>
    <t>0764-4469</t>
  </si>
  <si>
    <t>CR ACAD SCI III-VIE</t>
  </si>
  <si>
    <t>Comptes Rendus Acad. Sci. Ser. III-Sci. Vie-Life Sci.</t>
  </si>
  <si>
    <t>Biology; Multidisciplinary Sciences</t>
  </si>
  <si>
    <t>Life Sciences &amp; Biomedicine - Other Topics; Science &amp; Technology - Other Topics</t>
  </si>
  <si>
    <t>NC320</t>
  </si>
  <si>
    <t>WOS:A1994NC32000006</t>
  </si>
  <si>
    <t>FAHRBACH, E; PETERSON, RG; ROHARDT, G; SCHLOSSER, P; BAYER, R</t>
  </si>
  <si>
    <t>SUPPRESSION OF BOTTOM WATER FORMATION IN THE SOUTHEASTERN WEDDELL SEA</t>
  </si>
  <si>
    <t>WORLD OCEAN; MAUD RISE; ICE; POLYNYAS; CONVECTION; EXCHANGE; ATLANTIC; LAYER</t>
  </si>
  <si>
    <t>The lack of bottom water formation in the southeastern Weddell Sea is investigated on the basis of CTD, current meter, and oxygen isotope data obtained in 1986 during the Winter Weddell Sea Project and in summer 1989 during the European Polarstern Study. The principal underlying factor in suppressing the formation of bottom water is the narrow continental shelf in the region. This leads to two consequences not obtained in the western Weddell Sea: (1) the coastal polynya is able to extend out well over deep water and over the swift-moving Antarctic Coastal Current, which acts to inhibit the accumulation of salt released by surface freezing in the polynya; and (2) the upper portions of Warm Deep Water come into close proximity with the glacial ice shelf floating above the continental shelf, thus providing heat for melting at the base of the ice shelf. Budgets for heat and salt derived from the winter data, along with measurements of deltaO-18, indicate that this melting occurs at rates more than sufficient to compensate the combined effects of brine released by freezing in the polynya and the upward flux of salt from the Warm Deep Water. As a result, the Eastern Shelf Water cannot acquire the salt concentrations needed for the formation of bottom water.</t>
  </si>
  <si>
    <t>UNIV HEIDELBERG,INST UMWELTPHYS,D-69120 HEIDELBERG,GERMANY; UNIV CALIF SAN DIEGO,SCRIPPS INST OCEANOG,LA JOLLA,CA 92093; COLUMBIA UNIV,LAMONT DOHERTY GEOL OBSERV,PALISADES,NY 10964</t>
  </si>
  <si>
    <t>Ruprecht Karls University Heidelberg; University of California System; University of California San Diego; Scripps Institution of Oceanography; Columbia University</t>
  </si>
  <si>
    <t>FAHRBACH, E (corresponding author), ALFRED WEGENER INST POLAR &amp; MARINE RES,AM HANDELSHAFEN 12,D-27570 BREMERHAVEN,GERMANY.</t>
  </si>
  <si>
    <t>Schlosser, Peter/C-6416-2012</t>
  </si>
  <si>
    <t>10.1016/0967-0637(94)90010-8</t>
  </si>
  <si>
    <t>NG617</t>
  </si>
  <si>
    <t>WOS:A1994NG61700010</t>
  </si>
  <si>
    <t>LAGUN, VE; YAZEV, AI</t>
  </si>
  <si>
    <t>THE GLOBAL DISTRIBUTION AND TEMPORAL VARIABILITY OF THE CYCLONIC DISTURBANCES PARAMETERS IN THE ATMOSPHERE</t>
  </si>
  <si>
    <t>HEMISPHERE</t>
  </si>
  <si>
    <t>LAGUN, VE (corresponding author), ARCTIC &amp; ANTARCTIC RES INST, ST PETERSBURG, RUSSIA.</t>
  </si>
  <si>
    <t>MAIK NAUKA/INTERPERIODICA/SPRINGER</t>
  </si>
  <si>
    <t>233 SPRING ST, NEW YORK, NY 10013-1578 USA</t>
  </si>
  <si>
    <t>NE087</t>
  </si>
  <si>
    <t>WOS:A1994NE08700031</t>
  </si>
  <si>
    <t>RAY, MK; SITARAMAMMA, T; GHANDHI, S; SHIVAJI, S</t>
  </si>
  <si>
    <t>OCCURRENCE AND EXPRESSION OF CSPA, A COLD SHOCK GENE, IN ANTARCTIC PSYCHROTROPHIC BACTERIA</t>
  </si>
  <si>
    <t>COLD SHOCK GENE; ANTARCTIC PSYCHROTROPHIC BACTERIA; CSPA TRANSCRIPT; INDUCTION OF CSPA</t>
  </si>
  <si>
    <t>ESCHERICHIA-COLI; SCHIRMACHER OASIS; MICROCOCCUS-ROSEUS; IDENTIFICATION; SOILS; PROTEINS</t>
  </si>
  <si>
    <t>The homologue of cold shock gene cspA of Escherichia coli was detected in various isolates of Antarctic psychrotrophs representing both Gram-positive and Gram-negative bacteria. The Northern hybridization study indicated that the transcript size of cspA in the psychrotrophic Gram-positive bacterium Arthrobacter protophormiae and Gram-negative Pseudomonas fluorescens was similar to that of E. coli and that the cspA homologues in these two psychrotrophs were expressed constitutively at a law level both at 4 degrees C and 22 degrees C. In P.fluorescens, the expression of cspA mRNA was inducible after shift of temperature from 22 to 4 degrees C and the maximum level of induction occurred after 1 h which correlated with the time-lag required for growth of the culture after temperature shift.</t>
  </si>
  <si>
    <t>Ghandhi, Shanaz/C-5930-2016</t>
  </si>
  <si>
    <t>FEB 1</t>
  </si>
  <si>
    <t>10.1016/0378-1097(94)90107-4</t>
  </si>
  <si>
    <t>MY204</t>
  </si>
  <si>
    <t>WOS:A1994MY20400010</t>
  </si>
  <si>
    <t>KAWAGUCHI, S; SATAKE, M</t>
  </si>
  <si>
    <t>RELATIONSHIP BETWEEN RECRUITMENT OF THE ANTARCTIC KRILL AND THE DEGREE OF ICE COVER NEAR THE SOUTH SHETLAND ISLANDS</t>
  </si>
  <si>
    <t>ANTARCTIC KRILL EUPHAUSIA-SUPERBA; SEA ICE; RECRUITMENT; BODY LENGTH</t>
  </si>
  <si>
    <t>EUPHAUSIA-SUPERBA</t>
  </si>
  <si>
    <t>KAWAGUCHI, S (corresponding author), NIPPON SUISAN KAISHA LTD,CENT RES LAB,HACHIOJI,TOKYO 192,JAPAN.</t>
  </si>
  <si>
    <t>Kawaguchi, So/N-1795-2017</t>
  </si>
  <si>
    <t>Kawaguchi, So/0000-0002-2042-5095</t>
  </si>
  <si>
    <t>10.2331/fishsci.60.123</t>
  </si>
  <si>
    <t>PA907</t>
  </si>
  <si>
    <t>WOS:A1994PA90700023</t>
  </si>
  <si>
    <t>LEMASURIER, WE; HARWOOD, DM; REX, DC</t>
  </si>
  <si>
    <t>GEOLOGY OF MOUNT MURPHY VOLCANO - AN 8-MY HISTORY OF INTERACTION BETWEEN A RIFT VOLCANO AND THE WEST ANTARCTIC ICE-SHEET</t>
  </si>
  <si>
    <t>GEOLOGICAL SOCIETY OF AMERICA BULLETIN</t>
  </si>
  <si>
    <t>GLACIAL HISTORY; SEDIMENTS; EVOLUTION; BENEATH; CORES; OCEAN; SHELF; ROCKS; SEA</t>
  </si>
  <si>
    <t>Volcanic rocks, glaciogenic sediments, and recycled marine microfossils at Mount Murphy provide evidence for large-scale fluctuations in the mass of the West Antarctic ice sheet during Neogene time. Mount Murphy is a large shield volcano with an atypical structure. Its basal unit consists of alternating subaquatic and subaerial rock types through a stratigraphic interval of at least 300 m, suggesting that ice level changed several times during shield building. Much larger changes are suggested by an outcrop of glacial lake sediment near the volcano summit, 1,300 m above present ice level. It contains an assemblage of recycled marine microfossils derived from marine basins in the interior of West Antarctica. They suggest multiple intervals of near-complete deglaciation in West Antarctica between about 24 and 3.5 Ma. The microfossils were probably deposited by meltwater from the ice sheet during a much higher stand of ice, in late Pliocene time. It has long been suspected that the West Antarctic ice sheet is unstable and vulnerable to greenhouse warming, because it is grounded more than 1,000 m below sea level. Our results provide field evidence consistent with that proposal. More than the West Antarctic ice sheet may be involved, however. The nature of the evidence and timing of events at Mount Murphy are similar to the record in East Antarctica, suggesting continent-wide synchroneity of the major glacial and interglacial intervals. This conflicts with interpretations of marine data, which suggest a shorter history for the West Antarctic ice sheet and a more stable history for the entire ice sheet.</t>
  </si>
  <si>
    <t>UNIV NEBRASKA,DEPT GEOL,LINCOLN,NE 68588; UNIV LEEDS,DEPT EARTH SCI,LEEDS LS2 9JT,W YORKSHIRE,ENGLAND</t>
  </si>
  <si>
    <t>University of Nebraska System; University of Nebraska Lincoln; University of Leeds</t>
  </si>
  <si>
    <t>LEMASURIER, WE (corresponding author), UNIV COLORADO,DEPT GEOL,CB 172,POB 173364,DENVER,CO 80217, USA.</t>
  </si>
  <si>
    <t>0016-7606</t>
  </si>
  <si>
    <t>GEOL SOC AM BULL</t>
  </si>
  <si>
    <t>Geol. Soc. Am. Bull.</t>
  </si>
  <si>
    <t>10.1130/0016-7606(1994)106&lt;0265:GOMMVA&gt;2.3.CO;2</t>
  </si>
  <si>
    <t>MV540</t>
  </si>
  <si>
    <t>WOS:A1994MV54000010</t>
  </si>
  <si>
    <t>SMALL, C; SANDWELL, DT</t>
  </si>
  <si>
    <t>IMAGING MIDOCEAN RIDGE TRANSITIONS WITH SATELLITE GRAVITY</t>
  </si>
  <si>
    <t>RODRIGUEZ TRIPLE JUNCTION; SOUTHEAST INDIAN RIDGE</t>
  </si>
  <si>
    <t>Gravity maps derived from satellite altimeter measurements provide unprecedented medium-resolution coverage of sparsely surveyed mid-ocean ridges in the southern oceans. A spectral analysis of 76 000 km of coincident shipboard and satellite gravity measurements shows that satellite altimeters can accurately resolve features with half-wavelengths as short as 13 km. The coverage and resolution of these gravity data allow us to determine accurately both the location of poorly charted ridge axes and the variation in axial anomaly character along the ridge axis, although their detailed morphology is not resolved. The results of this study support earlier studies that showed a transition from spreading-rate-dependent axial gravity lows to rate-independent axial highs with increasing spreading rate. Four such transitions are imaged on the Southeast Indian Ridge and Pacific Antarctic Ridge. We expect that these transitions are the result of a temperature-sensitive threshold phenomenon and may be influenced by nearby hot spots.</t>
  </si>
  <si>
    <t>SMALL, C (corresponding author), UNIV CALIF SAN DIEGO,SCRIPPS INST OCEANOG,LA JOLLA,CA 92093, USA.</t>
  </si>
  <si>
    <t>Small, Christopher/AAB-9030-2019</t>
  </si>
  <si>
    <t>Sandwell, David/0000-0001-5657-8707</t>
  </si>
  <si>
    <t>10.1130/0091-7613(1994)022&lt;0123:IMORTW&gt;2.3.CO;2</t>
  </si>
  <si>
    <t>MV539</t>
  </si>
  <si>
    <t>WOS:A1994MV53900007</t>
  </si>
  <si>
    <t>LANZEROTTI, LJ; MACLENNAN, CG; MEDFORD, LV</t>
  </si>
  <si>
    <t>INFERRED QUASI-STEADY IONOSPHERIC NEUTRAL WINDS AND ELECTRICAL CURRENTS AT 79-DEGREES SOUTH LATITUDE IN AUSTRAL SUMMER CONDITIONS</t>
  </si>
  <si>
    <t>An analysis of the range of geomagnetic variations as measured at Arrival Heights and South Pole stations in the Antarctic over an 8-year interval during the present solar cycle shows that there am quasi-DC level shifts in some of the magnetic components during austral summer conditions when referenced to austral winter. The most dramatic of these level shifts in the signals occurs in the D-component (west-east magnetic component) at Arrival Heights (geomagnetic latitude approximately 79-degrees-S). The onsets of the D-component shifts occur during a period that lasts one to several days in late austral spring. Such geomagnetic variations would not appear to arise from magnetosphere processes coupling to the ionospheric E-region. The inferred quasi-steady ionospheric current is estimated to be of the order of approximately 10(5) amps above Arrival Heights. It is speculated that neutral wind dynamics with quasi-steady E-region (approximately 110-115 km) neutral wind speeds of approximately 10 m/sec directed east to west above AH are responsible for generating the austral summer electrical currents in the E-region.</t>
  </si>
  <si>
    <t>LANZEROTTI, LJ (corresponding author), AT&amp;T BELL LABS,600 MT AVE,MURRAY HILL,NJ 07974, USA.</t>
  </si>
  <si>
    <t>MX709</t>
  </si>
  <si>
    <t>WOS:A1994MX70900015</t>
  </si>
  <si>
    <t>MCCLATCHIE, S; GREENE, CH; MACAULAY, MC; STURLEY, DRM</t>
  </si>
  <si>
    <t>SPATIAL AND TEMPORAL VARIABILITY OF ANTARCTIC KRILL - IMPLICATIONS FOR STOCK ASSESSMENT</t>
  </si>
  <si>
    <t>ACOUSTICS; ANTARCTIC KRILL BIOMASS; SPATIAL DISTRIBUTIONS; STOCK ASSESSMENT</t>
  </si>
  <si>
    <t>EUPHAUSIA-SUPERBA; OCEAN; BACKSCATTERING; ABUNDANCE; STRENGTH</t>
  </si>
  <si>
    <t>CORNELL UNIV, OCEAN RESOURCES &amp; ECOSYST PROGRAM, ITHACA, NY 14853 USA; UNIV WASHINGTON, APPL PHYS LAB, SEATTLE, WA 98195 USA</t>
  </si>
  <si>
    <t>Cornell University; University of Washington; University of Washington Seattle</t>
  </si>
  <si>
    <t>10.1006/jmsc.1994.1002</t>
  </si>
  <si>
    <t>NL269</t>
  </si>
  <si>
    <t>WOS:A1994NL26900002</t>
  </si>
  <si>
    <t>TROSHICHEV, OA; BURKE, WJ</t>
  </si>
  <si>
    <t>GEOPHYSICAL PHENOMENA IN THE POLAR-CAP DURING NORTHWARD INTERPLANETARY MAGNETIC-FIELD - A SELECTION OF PAPERS PRESENTED AT THE XX IUGG GENERAL-ASSEMBLY HELD IN VIENNA, AUSTRIA, AUGUST 1991 - INTRODUCTION</t>
  </si>
  <si>
    <t>PL GPSG,GEOPHYS DIRECTORATE,BEDFORD,MA 01731</t>
  </si>
  <si>
    <t>TROSHICHEV, OA (corresponding author), ST PETERSBURG ARCTIC &amp; ANTARCTIC RES INST,ST PETERSBURG,RUSSIA.</t>
  </si>
  <si>
    <t>10.1016/0021-9169(94)90026-4</t>
  </si>
  <si>
    <t>MM182</t>
  </si>
  <si>
    <t>WOS:A1994MM18200001</t>
  </si>
  <si>
    <t>ERKAEV, NV; MEZENTSEV, AV; DENISENKO, VV; ZAMAY, SS; TROSHICHEV, OA</t>
  </si>
  <si>
    <t>ELECTRIC-FIELD GENERATION AT THE MAGNETOSPHERIC BOUNDARY FOR NORTHWARD IMF</t>
  </si>
  <si>
    <t>Symposium on Geophysical Phenomena in the Polar Cap during Northward Interplanetary Magnetic Field, at the XX IUGG General Assembly</t>
  </si>
  <si>
    <t>AUG 23, 1991</t>
  </si>
  <si>
    <t>VIENNA, AUSTRIA</t>
  </si>
  <si>
    <t>KELVIN-HELMHOLTZ INSTABILITY; ALIGNED CURRENTS; SOLAR-WIND; MAGNETOPAUSE; SIMULATION; RECONNECTION; MODEL; LAYER</t>
  </si>
  <si>
    <t>We discuss three different processes which generate electric fields at the magnetopause during northward interplanetary magnetic field (IMF) conditions. These are (1) Petschek-type magnetic field reconnection, (2) magnetic field diffusion, and (3) viscous-like interaction resulting from the Kelvin Helmholtz instability. For northward IMF all three processes lead to the formation of a boundary layer on closed magnetic field lines adjacent to the magnetospheric boundary. The thickness of the boundary layer depend on Petschek's parameter in the first case, the magnetic Reynolds number in the second case, and an effective Reynolds number in the third case. In each case coupling between the boundary layer and the ionosphere occurs via field-aligned currents. These field-aligned currents result from the penetration into the polar ionosphere of the electric field generated at the magnetospheric boundary. These currents are closed by a transverse current in the boundary layer and the associated Lorentz force causes a decrease of the kinetic energy of the solar wind plasma inside the boundary layer. As a result of this velocity decrease the thickness of the boundary layer increases on both flanks of the magnetosphere near the equatorial plane. The convergence of the boundary layer on the dawn and dusk sides leads to antisunward plasma flow in the magnetospheric tail.</t>
  </si>
  <si>
    <t>ST PETERSBURG ARCTIC &amp; ANTARCTIC RES INST,ST PETERSBURG,RUSSIA</t>
  </si>
  <si>
    <t>ERKAEV, NV (corresponding author), RUSSIAN ACAD SCI,CTR COMP,SIBERIAN BRANCH,KRASNOYARSK,RUSSIA.</t>
  </si>
  <si>
    <t>Denisenko, Valery/E-9796-2014; Zamay, Sergey/E-8083-2014; Erkaev, Nikolai/M-1608-2013</t>
  </si>
  <si>
    <t>Erkaev, Nikolai/0000-0001-8993-6400</t>
  </si>
  <si>
    <t>10.1016/0021-9169(94)90027-2</t>
  </si>
  <si>
    <t>WOS:A1994MM18200002</t>
  </si>
  <si>
    <t>TROSHICHEV, OA; GUSEV, MG</t>
  </si>
  <si>
    <t>IMF BX AND BY DEPENDENCIES OF THE POLAR-CAP AURORAL DISTRIBUTION FOR NORTHWARD IMF ORIENTATION INFERRED FROM OBSERVATIONS AT VOSTOK STATION</t>
  </si>
  <si>
    <t>INTERPLANETARY MAGNETIC-FIELD; SUN-ALIGNED ARCS; THETA-AURORA; MAGNETOSPHERE; DYNAMICS; ELECTRON; PATTERN; RAIN</t>
  </si>
  <si>
    <t>The effects of the IMF radial (B(x)) and azimuthal (B(y)) components on the distribution of polar cap arcs are examined using all-sky camera data from Vostok station for the winter months of 1977-1985. We conclude that three factors control the character of the aurora distribution: the type of the sector structure, the IMF radial component, and the IMF azimuthal component. Based on the experimental results, the following scheme for the auroral distribution in the northern and southern polar caps for different signs of B(x) and B(y) is put forward. The 'garden hose' structure (B(x) &gt; 0, B(y) &lt; 0 or B(x) &lt; 0, B(y) &gt; 0) produces symmetric auroral distributions in the morning and evening sectors of both the northern and southern polar caps; the 'orthogonal garden hose' structure (B(x) &gt; 0, B(y) &gt; 0 or B(x) &lt; 0, B(y) &lt; 0) is evidently inefficient in the production of aurorae. The B(x) component determines the intensity of aurorae in that polar cap where geomagnetic field lines are in the opposite direction to the IMF (B(x) &lt; 0 in the case of the northern cap, and B(x) &gt; 0 for the southern cap) and produces the daytime auroral belt poleward of the auroral oval and parallel to it. The B(y) component affects the auroral appearance in the morning or evening sectors of the polar cap, depending on its sign, and acts asymmetrically in the opposite polar cap. The appropriate patterns of plasma filament distributions in the high-latitude tail lobes are proposed. The characteristics of auroral movements affected by the B(y) component (such as the direction and speed of the arc motion and the magnitude of displacements) are examined.</t>
  </si>
  <si>
    <t>YAKUTSK SPACE PHYS &amp; AERON INST,YAKUTSK,RUSSIA</t>
  </si>
  <si>
    <t>TROSHICHEV, OA (corresponding author), ARCTIC &amp; ANTARCTIC RES INST,ST PETERSBURG,RUSSIA.</t>
  </si>
  <si>
    <t>10.1016/0021-9169(94)90033-7</t>
  </si>
  <si>
    <t>WOS:A1994MM18200008</t>
  </si>
  <si>
    <t>KAMIDE, Y; TROSHICHEV, OA</t>
  </si>
  <si>
    <t>A UNIFIED VIEW ON CONVECTION AND FIELD-ALIGNED CURRENT PATTERNS IN THE POLAR-CAP</t>
  </si>
  <si>
    <t>INTERPLANETARY MAGNETIC-FIELD; LATITUDE ELECTRIC-FIELDS; SCALE BIRKELAND CURRENTS; DEPENDENT PLASMA-FLOW; IONOSPHERIC CONVECTION; NORTHWARD IMF; DAYSIDE CUSP; ELECTRODYNAMIC PATTERNS; MAGNETOMETER DATA; MODEL SIMULATION</t>
  </si>
  <si>
    <t>During the last two decades measurements of polar cap ionospheric electric fields and currents, field-aligned currents, and global auroral forms have been made from ground-based and space-based platforms. An attempt is made to unify these observations into a large-scale view of polar phenomena. In this view, plasma convection patterns and the corresponding electrodynamics in the polar region can consistently be ordered by the orientation of the interplanetary magnetic field (IMF). The different patterns of the electric potential and of field-aligned currents depend on where the main interaction between the terrestrial and interplanetary fields occurs, on the morning or evening side of the central polar cap, or on the dayside portion of the 'closed' cusp region, or on the nightside portion of the 'open' cusp region. One of the essential elements of this unified view is that it is possible to account for various convection patterns ranging from the four-cell pattern (during periods of strong northward IMF and B(y) approximately 0), to the three-cell pattern (B(z) &gt; 0 and \B(y)\ &gt;&gt; 0), to the conventional two-cell pattern (B(z) &lt; 0) with its possible deformation into a convection throat near the dayside cusp (during southward IMF). We also discuss the way in which the complicated field-aligned current systems can consistently be accounted for in terms of these convection patterns.</t>
  </si>
  <si>
    <t>ST PETERSBURG ARCTIC &amp; ANTARCTIC RES INST,ST PETERSBURG 199226,RUSSIA; INST SPACE &amp; ASTRONAUT SCI,SAGAMIHARA,JAPAN; NATL CTR ATMOSPHER RES,HIGH ALTITUDE OBSERV,BOULDER,CO 80307</t>
  </si>
  <si>
    <t>Arctic &amp; Antarctic Research Institute; Japan Aerospace Exploration Agency (JAXA); Institute of Space &amp; Astronautical Science (ISAS); National Center Atmospheric Research (NCAR) - USA</t>
  </si>
  <si>
    <t>KAMIDE, Y (corresponding author), NAGOYA UNIV,SOLAR TERR ENVIRONM LAB,TOYOKAWA 442,JAPAN.</t>
  </si>
  <si>
    <t>10.1016/0021-9169(94)90034-5</t>
  </si>
  <si>
    <t>WOS:A1994MM18200009</t>
  </si>
  <si>
    <t>SMITH, REH; STAPLEFORD, LC; RIDINGS, RS</t>
  </si>
  <si>
    <t>THE ACCLIMATED RESPONSE OF GROWTH, PHOTOSYNTHESIS, COMPOSITION, AND CARBON BALANCE TO TEMPERATURE IN THE PSYCHROPHILIC ICE DIATOM NITZSCHIA-SERIATA</t>
  </si>
  <si>
    <t>JOURNAL OF PHYCOLOGY</t>
  </si>
  <si>
    <t>ARCTIC ALGAE; BACILLARIOPHYCEAE; CARBON BALANCE; GROWTH; ICE COMMUNITIES; NITZSCHIA-SERIATA; PHOTOSYNTHESIS; POLAR ALGAE; RESPIRATION; TEMPERATURE</t>
  </si>
  <si>
    <t>ANTARCTIC PHYTOPLANKTON; PHAEODACTYLUM-TRICORNUTUM; MARINE-PHYTOPLANKTON; NATURAL ASSEMBLAGES; ALGAL GROWTH; SEA; LIGHT; IRRADIANCE; RATES; MICROALGAE</t>
  </si>
  <si>
    <t>Nitzschia seriata Cleve, a common member of marine bottom ice communities in the Arctic, was grown in unialgal batch cultures to test for compensatory mechanisms for the low temperatures (- 1.8-degrees-C) typical of its natural habitat. The upper lethal limit for growth was between 12-degrees and 15-degrees-C, and the optimum was between 6-degrees and 12-degrees-C. The Arrhenius function adequately (R2 = 73%) fitted the relationship between growth rate and temperature from - 1.6-degrees up to 10-degrees-C, with an average Q10 of 1.9 over the entire range. Light-saturated and light-limited rates of photosynthesis (normalized to chlorophyll a or cell carbon) showed complete compensation from 12-degrees to 4-degrees-C. Photosynthetic rates, especially at light saturation, declined rapidly at temperatures below 4-degrees-C. Susceptibility to photoinhibition was greatest al the lowest growth temperatures. Cellular composition (chlorophyll a, protein, polysaccharide, and lipid contents) was not systematically related to temperature in any simple way, although cell size (carbon per cell) was maximal at the lowest growth temperature. Dark respiration was unmeasurably low (&lt; 0.015 day-1) at all growth temperatures. The strategy of adaptation in N. seriata may be characterized as optimizing efficiency and compensation, rather than maximization, of growth rate.</t>
  </si>
  <si>
    <t>SMITH, REH (corresponding author), UNIV WATERLOO,DEPT BIOL,WATERLOO N2L 3G1,ONTARIO,CANADA.</t>
  </si>
  <si>
    <t>Smith, Ralph E.H./F-3655-2010</t>
  </si>
  <si>
    <t>PHYCOLOGICAL SOC AMER INC</t>
  </si>
  <si>
    <t>0022-3646</t>
  </si>
  <si>
    <t>J PHYCOL</t>
  </si>
  <si>
    <t>J. Phycol.</t>
  </si>
  <si>
    <t>10.1111/j.0022-3646.1994.00008.x</t>
  </si>
  <si>
    <t>MY594</t>
  </si>
  <si>
    <t>WOS:A1994MY59400002</t>
  </si>
  <si>
    <t>VANOPPEN, MJH; DIEKMANN, OE; WIENCKE, C; STAM, WT; OLSEN, JL</t>
  </si>
  <si>
    <t>TRACKING DISPERSAL ROUTES - PHYLOGEOGRAPHY OF THE ARCTIC ANTARCTIC DISJUNCT SEAWEED ACROSIPHONIA-ARCTA (CHLOROPHYTA)</t>
  </si>
  <si>
    <t>ACROSIPHONIA-ARCTA; BIOGEOGRAPHY; CHLOROPHYTA; RAPD; RDNA IGS; RFLP</t>
  </si>
  <si>
    <t>RIBOSOMAL DNA SPACER; AMPLIFIED POLYMORPHIC DNA; ARBITRARY PRIMERS; INTERGENIC SPACER; RNA GENES; TEMPERATURE; POPULATION; BIOGEOGRAPHY; PACIFIC; MARKERS</t>
  </si>
  <si>
    <t>Phylogenetic relationships in the Arctic-Antarctic disjunct seaweed species Acrosiphonia arcta (Dillwyn) J. G. Agardh (Acrosiphoniales, Chlorophyta) were examined using restriction fragment-length polymorphism analysis of the fast-evolving nuclear ribosomal intergenic spacer (IGS) region and random amplified polymorphic DNA (RAPD) markers. Twenty-two isolates collected from 10 different locations in both hemispheres were compared. Five IGS length classes were identified among the 10 locations. Throughout the North Atlantic, IGS regions were found to be extremely homogeneous whereas RAPD patterns revealed subdivided populations that suggest founder effects. Acrosiphonia arcta populations found in the Arctic and North Atlantic oceans are hypothesized to be of Pacific origin. Extensive differences found between Arctic Greenland populations and those in the North Atlantic suggest that colonization of Arctic Greenland occurred as an independent event. Recolonization of the Antarctic peninsula from Southern Chile is favored, whereas the directionality of transequatorial passage along the western coast of the Americas could be in either direction.</t>
  </si>
  <si>
    <t>INST POLAR &amp; MARINE RES, D-27568 BREMERHAVEN, GERMANY</t>
  </si>
  <si>
    <t>UNIV GRONINGEN, DEPT MARINE BIOL, POB 14, 9750 AA HAREN, NETHERLANDS.</t>
  </si>
  <si>
    <t>Olsen, Jeanine L/D-3213-2013; van Oppen, Madeleine JH/C-3261-2008; Diekmann, Onno/G-4076-2011</t>
  </si>
  <si>
    <t>van Oppen, Madeleine/0000-0003-4607-0744; Diekmann, Onno/0000-0002-6141-3429; Olsen, Jeanine L./0000-0003-3091-0163</t>
  </si>
  <si>
    <t>1529-8817</t>
  </si>
  <si>
    <t>WOS:A1994MY59400009</t>
  </si>
  <si>
    <t>MICHEL, HB</t>
  </si>
  <si>
    <t>ANTARCTIC MEGACALANIDAE (COPEPODA, CALANOIDA) AND THE DISTRIBUTION OF THE FAMILY</t>
  </si>
  <si>
    <t>JOURNAL OF THE MARINE BIOLOGICAL ASSOCIATION OF THE UNITED KINGDOM</t>
  </si>
  <si>
    <t>The global distribution of the 12 described, deep-living megacalanid species is presented in a report on collections made in the Southern Ocean during the -United States Antarctic Research Program. Included are four species and one subspecies described in 1967 from samples obtained early m the program. In the material lent to the author by the Smithsonian Oceanographic Sorting Center, only six of the described species were found. Bathycalanus bradyi, common in those samples and elsewhere, is made a synonym of B. richardi. The predominant forms are, in order, B. richardi, Megacalanus princeps, and B. princeps, with Bradycalanus sarsi, B. typicus and B. gigas also present. Knowledge of their distribution and ecology is discussed.</t>
  </si>
  <si>
    <t>MICHEL, HB (corresponding author), UNIV MIAMI,ROSENSTIEL SCH MARINE &amp; ATMOSPHER SCI,MIAMI,FL 33149, USA.</t>
  </si>
  <si>
    <t>0025-3154</t>
  </si>
  <si>
    <t>J MAR BIOL ASSOC UK</t>
  </si>
  <si>
    <t>J. Mar. Biol. Assoc. U.K.</t>
  </si>
  <si>
    <t>10.1017/S0025315400035748</t>
  </si>
  <si>
    <t>MZ151</t>
  </si>
  <si>
    <t>WOS:A1994MZ15100015</t>
  </si>
  <si>
    <t>GILL, RMF</t>
  </si>
  <si>
    <t>CARBON-MONOXIDE HAZARD IN SUB-ANTARCTIC EXPLORATION</t>
  </si>
  <si>
    <t>JOURNAL OF WILDERNESS MEDICINE</t>
  </si>
  <si>
    <t>CARBON MONOXIDE; MOUNTAINEERING; COOKING; TENTS; SNOW SHELTERS; SNOW-HOLE; SNOW CAVES</t>
  </si>
  <si>
    <t>During a sub-Antarctic expedition, petrol stoves were used for cooking inside tents and snow-holes (snow caves). The carbon monoxide hazard from the use of petrol stoves was assessed by measuring atmospheric levels with direct-reading indicator tubes (Draeger tubes). Levels up to 300 ppm were recorded, higher than previous field experiments have shown. The levels recorded were unlikely to have affected the exercise capacity of expedition members or to have had other serious effects. Direct-reading tubes were a simple and effective means of measurement. One episode of acute serious hazard occurred and is described, but the atmospheric carbon monoxide level was not recorded. It is concluded that the most important hazard from carbon monoxide under mountaineering and exploration conditions is that of acute fatal poisoning.</t>
  </si>
  <si>
    <t>GILL, RMF (corresponding author), ROYAL ARMY MED COLL,LONDON SW1P 4RJ,ENGLAND.</t>
  </si>
  <si>
    <t>CHAPMAN HALL LTD</t>
  </si>
  <si>
    <t>2-6 BOUNDARY ROW, LONDON, ENGLAND SE1 8HN</t>
  </si>
  <si>
    <t>0953-9859</t>
  </si>
  <si>
    <t>J WILDERNESS MED</t>
  </si>
  <si>
    <t>10.1580/0953-9859-5.1.4</t>
  </si>
  <si>
    <t>Medicine, General &amp; Internal; Physiology</t>
  </si>
  <si>
    <t>General &amp; Internal Medicine; Physiology</t>
  </si>
  <si>
    <t>NB011</t>
  </si>
  <si>
    <t>WOS:A1994NB01100002</t>
  </si>
  <si>
    <t>NOLTING, RF; DEBAAR, HJW</t>
  </si>
  <si>
    <t>BEHAVIOR OF NICKEL, COPPER, ZINC AND CADMIUM IN THE UPPER 300M OF A TRANSECT IN THE SOUTHERN-OCEAN (57-DEGREES-62-DEGREES-S, 49-DEGREES-W)</t>
  </si>
  <si>
    <t>ATOMIC-ABSORPTION SPECTROMETRY; NORTHEAST PACIFIC WATERS; SURFACE WATERS; WEDDELL SEA; ATLANTIC-OCEAN; IRON; MANGANESE; DISTRIBUTIONS; ANTARCTICA; ICE</t>
  </si>
  <si>
    <t>The distributions of Ni, Cu, Zn and Cd in relation to phosphate, nitrate and silicate in the upper 300 m of a transect in the Southern Ocean were studied. This transect covers the Scotia Sea, the Confluence and the Weddell Sea. These three watermasses are clearly separated by their temperature and salinity regimes. Also, the nutrients show different concentration gradients, with that of silicate most pronounced, with concentrations decreasing from 60-80 muM in the Weddell Sea to 20-30 muM in the Scotia Sea. Below 100 m, Cd concentrations are high in the Scotia Sea (approximately 0.8 nM) and lower (approximately 0.6 nM) in the Weddell Sea, but there is still a strong covariance with phosphate. The Cd/phosphate ratio is, however, different in each of the three areas. In contrast with Cd the Cu concentrations are lower (approximately 2 nM) in the Scotia Sea and higher (approximately 5 nM) in the Weddell Sea, and show some relation with silicate. Zn shows the same distribution pattern as Cd, and the relation with silicate is specific for each of the three regions on its own. The distribution of Ni is more complex, but the highest concentrations (8 nM) appear to be in the upper surface layer (200 m) of the Scotia Sea. Lower concentrations (4 nM) are found in the Weddell Sea. Some covariation with the nutrients is found for Ni. It is shown that the surface waters in the turbulent area around the Antarctic Peninsula are not only characterized by their salinity, temperature and nutrient properties, but also by different trace metal contents. In each of the three areas, the differences in the actual concentrations are more dependent on the time of sampling (receding ice-edge, primary production) than on the exact sampling position.</t>
  </si>
  <si>
    <t>NOLTING, RF (corresponding author), NETHERLANDS INST SEA RES,POB 59,1790 AB DEN BURG,NETHERLANDS.</t>
  </si>
  <si>
    <t>10.1016/0304-4203(94)90006-X</t>
  </si>
  <si>
    <t>MX882</t>
  </si>
  <si>
    <t>WOS:A1994MX88200006</t>
  </si>
  <si>
    <t>BOLSHOV, MA; KOLOSHNIKOV, VG; RUDNEV, SN; BOUTRON, CF</t>
  </si>
  <si>
    <t>TOXIC TRACE-METAL DETECTION IN SAMPLES OF POLAR ICES AND SNOWS USING LASER ATOMIC FLUORESCENCE SPECTROSCOPY</t>
  </si>
  <si>
    <t>OPTIKA I SPEKTROSKOPIYA</t>
  </si>
  <si>
    <t>ANTARCTIC ICE; LEAD; SPECTROMETRY; CADMIUM</t>
  </si>
  <si>
    <t>UNIV GRENOBLE 1,CNRS,GLACIOL &amp; GEOPHYS ENVIRONNEMENT LAB,F-38402 ST MARTIN DHERES,FRANCE</t>
  </si>
  <si>
    <t>Communaute Universite Grenoble Alpes; Universite Grenoble Alpes (UGA); Centre National de la Recherche Scientifique (CNRS)</t>
  </si>
  <si>
    <t>Rudnev, Sergey N./J-6847-2018; Bolshov, Mikhail/J-2249-2012</t>
  </si>
  <si>
    <t>0030-4034</t>
  </si>
  <si>
    <t>OPT SPEKTROSK+</t>
  </si>
  <si>
    <t>Opt. Spektrosk.</t>
  </si>
  <si>
    <t>Optics; Spectroscopy</t>
  </si>
  <si>
    <t>NE400</t>
  </si>
  <si>
    <t>WOS:A1994NE40000008</t>
  </si>
  <si>
    <t>LYNCHSTIEGLITZ, J; FAIRBANKS, RG</t>
  </si>
  <si>
    <t>GLACIAL-INTERGLACIAL HISTORY OF ANTARCTIC INTERMEDIATE WATER - RELATIVE STRENGTHS OF ANTARCTIC VERSUS INDIAN-OCEAN SOURCES</t>
  </si>
  <si>
    <t>ISOTOPE FRACTIONATION; ATMOSPHERIC CO2; SURFACE WATERS; THERMOCLINE; PACIFIC; RECORD</t>
  </si>
  <si>
    <t>Sediment cores from the southern continental margin of Australia are near the formation region of Antarctic Intermediate Water (AAIW) and Subantarctic Mode Water and record the changes in these water masses from the last glacial maximum through the present. Carbon and oxygen isotopes were measured on the benthic foraminiferal species Planulina wuellerstrorfi for both the Recent and last glacial maximum sections of the cores and were then used to reconstruct temperature and carbon isotopic water column profiles. The glacial oxygen isotope profile indicates a vertical temperature structure for this region similar to that in today's Subantarctic Zone. Although intermediate water deltaC-13 cannot be used as a nutrient tracer in this region because of the large influence of air-sea carbon isotopic exchange on this water mass, deltaC-13 can be used as a water mass tracer. Today, AAIW properties reflect contributions from cool, fresh Antarctic Surface Waters (2/3) and warm, salty waters from the Indian Ocean (1/3). When examined in conjuction with the glacial deltaC-13 and deltaO-18 data from the north Indian and Southern Oceans, our data suggest a much reduced contribution of North Indian Ocean intermediate water to glacial Antarctic Intermediate Water relative to the contribution of Antarctic Surface Water. This fresher, cooler glacial Antarctic Intermediate Water would be distributed to the intermediated-depth ocean, thus decreasing the transport of salt produced in the North Indian Ocean to the rest of the world's oceans. Combined with evidence for a reduced influence of North Atlantic Deep Water, these results suggest major changes in the pathways for the redistribution of heat and salt in the glacial ocean.</t>
  </si>
  <si>
    <t>COLUMBIA UNIV, DEPT GEOL SCI, PALISADES, NY 10964 USA</t>
  </si>
  <si>
    <t>Columbia University</t>
  </si>
  <si>
    <t>LYNCHSTIEGLITZ, J (corresponding author), COLUMBIA UNIV, LAMONT DOHERTY GEOL OBSERV, PALISADES, NY 10964 USA.</t>
  </si>
  <si>
    <t>Lynch-Stieglitz, Jean/J-2277-2018</t>
  </si>
  <si>
    <t>Lynch-Stieglitz, Jean/0000-0002-9353-1972</t>
  </si>
  <si>
    <t>1944-9186</t>
  </si>
  <si>
    <t>10.1029/93PA02446</t>
  </si>
  <si>
    <t>MV943</t>
  </si>
  <si>
    <t>WOS:A1994MV94300002</t>
  </si>
  <si>
    <t>SCHLOSS, I; ESTRADA, M</t>
  </si>
  <si>
    <t>PHYTOPLANKTON COMPOSITION IN THE WEDDELL-SCOTIA CONFLUENCE AREA DURING AUSTRAL SPRING IN RELATION TO HYDROGRAPHY</t>
  </si>
  <si>
    <t>ANTARCTIC PACK ICE; SEA ICE; PRIMARY PRODUCTIVITY; EUPHAUSIA-SUPERBA; ROSS SEA; EDGE; BIOMASS; DISTRIBUTIONS; COMMUNITY; OCEAN</t>
  </si>
  <si>
    <t>During the EPOS leg 2 cruise of the RV ''Polarstern'', carried out in late austral spring of 1988-1989, the composition of phytoplankton in relation to the distribution of hydrographic parameters was studied in four successive transects carried out along 49-degrees-W and 47-degrees-W, across the Weddell-Scotia Confluence (WSC) and the marginal ice zone (which overlapped in part). In all transects, a maximum of phytoplankton biomass was found in the WSC, in surface waters stabilized by ice melting. Different phytoplankton assemblages could be distinguished. North of the Scotia Front (the northern limit of the WSC) diatoms with Chaetoceros neglectus, Nitzschia spp. and Thalassiosira gravida) dominated the phytoplankton community. This assemblage appeared to have seeded a biomass maximum which occupied, during the first transect, an area of the WSC, south of the Scotia Front. The southernmost stations of the first transect and all the stations to the south of the Scotia Front in the other transects were populated by a flagellate assemblage (with a cryptomonad, Pyramimonas spp. and Phaeocystis sp.) and an assemblage of diatoms (Corethron criophilum and Tropidoneis vanheurkii among others) associated to the presence of ice. During the last three transects, the flagellate assemblage formed a bloom in the low salinity surface layers of the WSC zone. The bulk of the biomass maximum was formed by the cryptomonad which reached concentrations up to 4 x 10(6) cells l-1 towards the end of the cruise. Multivariate analysis is used to summarize phytoplankton composition variation. The relationships between the distribution of the different assemblages and the hydrographic conditions indicate that the change of dominance from diatoms to flagellates in the WSC zone was related to the presence of water masses from different origin.</t>
  </si>
  <si>
    <t>CONSEJO NACL INVEST CIENT &amp; TECN,BUENOS AIRES,ARGENTINA; INST CIENCIES MAR,E-08039 BARCELONA,SPAIN</t>
  </si>
  <si>
    <t>Consejo Nacional de Investigaciones Cientificas y Tecnicas (CONICET); Consejo Superior de Investigaciones Cientificas (CSIC); CSIC - Centro Mediterraneo de Investigaciones Marinas y Ambientales (CMIMA); CSIC - Instituto de Ciencias del Mar (ICM)</t>
  </si>
  <si>
    <t>SCHLOSS, I (corresponding author), INST ANTARTICO ARGENTINO,CERRITO 1248,RA-1010 BUENOS AIRES,ARGENTINA.</t>
  </si>
  <si>
    <t>Estrada, Marta/L-6207-2014; Schloss, Irene R./U-5411-2018</t>
  </si>
  <si>
    <t>Estrada, Marta/0000-0001-5769-9498; Schloss, Irene R./0000-0002-5917-8925</t>
  </si>
  <si>
    <t>MX317</t>
  </si>
  <si>
    <t>WOS:A1994MX31700001</t>
  </si>
  <si>
    <t>VORONINA, NM; KOSOBOKOVA, KN; PAKHOMOV, EA</t>
  </si>
  <si>
    <t>COMPOSITION AND BIOMASS OF SUMMER METAZOAN PLANKTON IN THE 0-200 M LAYER OF THE ATLANTIC SECTOR OF THE ANTARCTIC</t>
  </si>
  <si>
    <t>WEDDELL SEA; ZOOPLANKTON COMMUNITY</t>
  </si>
  <si>
    <t>Composition of the metazoan plankton was studied during R.V. ''Dmitry Mendeleev'' cruise 43 (February to April, 1989) in the Atlantic sector of the Southern Ocean. Samples were collected from ten stations at six locations. Four of the locations were in open oceanic waters along the 15-degrees-W longitude. Two others were in the Bransfield Strait and in inshore waters near Elephant Island. At three locations at 15-degrees-W sampling was conducted twice or thrice. At all stations three different sampling gears were used to collect different size groups of zooplankton: series of hauls were performed by 200 1 water-bottle, mesoplankton net and macroplankton trawl for depths from 200 m to the surface. The average biomass of zooplankton in open oceanic waters was 20.55 g.m-2 wet weight. Copepoda Calanoida dominated composing 54.8% of the total plankton, followed by Euphausiacea (19.8%), Ctenophora (9.7%) and Copepoda Cyclopoida (7.2%). Biomass of any other taxonomic group was less than 1 g.m-2. The relative biomass of Calanoida had a tendency to decrease southward along 15-degrees-W from 86.1 to 68.1 % in February and from 81.8 to 23.6% in March-April. The relative biomass of Euphausiacea increased in the same manner from 2.3 to 17.8% in February and from 3.7 to 41.6% in March-April. The average biomass of calanoids from February to March-April decreased from 77.3 to 31.2% and that of euphausiids increased from 6.2 to 33.8%. The contribution of copepods and euphausiids to the production of the plankton community in the Antarctic is discussed.</t>
  </si>
  <si>
    <t>YUGNIRO,KERCH 334500,UKRAINE</t>
  </si>
  <si>
    <t>Research lnstitute of Fisheries &amp; Oceanography</t>
  </si>
  <si>
    <t>VORONINA, NM (corresponding author), PP SHIRSHOV OCEANOL INST,23 KRASIKOVA,MOSCOW 117218,RUSSIA.</t>
  </si>
  <si>
    <t>Kosobokova, Ksenia/P-3363-2014</t>
  </si>
  <si>
    <t>Kosobokova, Ksenia/0000-0002-3039-4480</t>
  </si>
  <si>
    <t>WOS:A1994MX31700002</t>
  </si>
  <si>
    <t>TERHUNE, JM; BURTON, H; GREEN, K</t>
  </si>
  <si>
    <t>WEDDELL SEAL IN-AIR CALL SEQUENCES MADE WITH CLOSED MOUTHS</t>
  </si>
  <si>
    <t>UNDERWATER VOCALIZATIONS</t>
  </si>
  <si>
    <t>Weddell seals (Leptonychotes weddelli) near Davis, Antarctica, produce a number of in-air vocalizations during the breeding season. With mouth and nostrils closed, pups and adults of both sexes produce at least 8 call types. Many of these are similar in nature to the sounds made underwater. Calls range from long, high frequency (&gt; 5 kHz) whistles to short, low frequency (&lt; 0.2 kHz) grunts. Individual call elements are often repeated and up to 6 call types are strung together in highly variable sequences.</t>
  </si>
  <si>
    <t>TERHUNE, JM (corresponding author), UNIV NEW BRUNSWICK,DEPT BIOL,POB 5050,ST JOHN E2L 4L5,NB,CANADA.</t>
  </si>
  <si>
    <t>Terhune, John/0000-0002-2661-7389</t>
  </si>
  <si>
    <t>WOS:A1994MX31700005</t>
  </si>
  <si>
    <t>WEIMERSKIRCH, H; ROBERTSON, G</t>
  </si>
  <si>
    <t>SATELLITE TRACKING OF LIGHT-MANTLED SOOTY ALBATROSSES</t>
  </si>
  <si>
    <t>SOUTH-GEORGIA; DIOMEDEA-EXULANS; CROZET ISLANDS; SURVIVAL; ECOLOGY</t>
  </si>
  <si>
    <t>Five light-mantled sooty albatrosses (Phoebetria palpebrata) breeding at Macquarie Island were tracked with miniaturised satellite transmitters during foraging trips of the incubation period. Birds moved rapidly to specific sectors of the Southern Ocean, where they spent several days foraging before returning to their nests. These specific sectors were at an average distance of 1516 km from Macquarie Island and located in pelagic Antarctic waters, mostly along the Antarctic continent. The maximum foraging range was in average 1721 km and the total distance covered by two birds for which there were complete tracks was 6463 and 6975 km. This study confirms previous suggestions that light-mantled sooty albatrosses are able to forage in the waters of the high Antarctic while breeding in the sub-Antarctic. The implications of the extreme separation of feeding zones from nesting grounds, in terms of conservation and life-history strategies, are discussed.</t>
  </si>
  <si>
    <t>WEIMERSKIRCH, H (corresponding author), CNRS,CEBC,F-79360 BEAUVOIR NIORT,FRANCE.</t>
  </si>
  <si>
    <t>WOS:A1994MX31700006</t>
  </si>
  <si>
    <t>TILZER, MM; GIESKES, WW; HEUSEL, R; FENTON, N</t>
  </si>
  <si>
    <t>THE IMPACT OF PHYTOPLANKTON ON SPECTRAL WATER TRANSPARENCY IN THE SOUTHERN-OCEAN - IMPLICATIONS FOR PRIMARY PRODUCTIVITY</t>
  </si>
  <si>
    <t>ANTARCTIC PHYTOPLANKTON; OPTICAL-PROPERTIES; QUANTUM YIELD; LIGHT; PHOTOSYNTHESIS; TEMPERATURE; ABSORPTION; LAKE</t>
  </si>
  <si>
    <t>Spectral water transparency in the Northern Weddell Sea was studied during Austral spring. The depth of the 1-% surface irradiance level (''euphotic depth'') varied between 35 and 109 m and was strongly influenced by phytoplankton biomass. Secchi depths were non-linearly related to euphotic depth. In phytoplankton-poor water, the most penetrating spectral region was restricted to a relatively narrow waveband in the blue (approximately 488 nm), but the range was broader, between 488 and 525 nm when phytoplankton were abundant. Water transparency in the red spectral range was always low and only to a small extent affected by phytoplankton. Two independent procedures were used to quantify the impact of phytoplankton on spectral water transparency: (1) Regression analysis of spectral in situ vertical light attenuation coefficients in the sea, against coincident chlorophyll concentrations. This method gave chlorophyll-specific light attenuation coefficients; the y-intercept could be interpreted as a measure of light attenuation by pure water plus non-algal material. (2) Spectra of in vivo light absorption derived by spectroscopy, using phytoplankton enriched to varying degrees onto filters. Thus chlorophyll-specific absorption cross-sections were determined. Estimates obtained by both procedures were in close agreement, By integrating over the spectrum of underwater irradiance, in situ chlorophyll-specific absorption cross sections of phytoplankton suspensions, related to all photosynthetically active radiation, were calculated. Light absorption by phytoplankton for photosynthesis is accomplished mainly in the blue spectral range. Also dissolved and particulate organic matter contributed to the attenuation of blue light. Because in water poor in phytoplankton, underwater irradiance was progressively restricted to blue light, chlorophyll-specific absorption cross-sections of phytoplankton, averaged over the spectrum of photosynthetically active irradiance, increased with water depth. In water with elevated phytoplankton biomass, overall light attenuation was generally enhanced. However, because the spectral composition of underwater light changed relatively little with depth, except immediately below the water surface, light absorption cross-sections of phytoplankton changed little below 10 m depth. Vertical differences in the proportions of underwater light absorbed by the phytoplankton community here were mainly dependent on biomass variations. Because of the comparatively small attenuation of blue light by non-algal matter, the efficiency of light harvesting by phytoplankton at any given concentration of chlorophyll in Antractic waters is greater than in other marine regions. At the highest phytoplankton biomass observed by us, as much as 70% of underwater light was available for phytoplankton photosynthesis. When phytoplankton were scarce, &lt; 10% of underwater light was harvested by phytoplankton.</t>
  </si>
  <si>
    <t>UNIV CONSTANCE, INST LIMNOL, D-78464 CONSTANCE, GERMANY; RIJKSUNIV GRONINNGEN, CTR BIOL, VAKGRP MARIENE BIOL, 9750 AA HAREN, NETHERLANDS; BRITISH ANTARCTIC SURVEY, CAMBRIDGE CB3 0ET, ENGLAND</t>
  </si>
  <si>
    <t>University of Konstanz; University of Groningen; UK Research &amp; Innovation (UKRI); Natural Environment Research Council (NERC); NERC British Antarctic Survey</t>
  </si>
  <si>
    <t>WOS:A1994MX31700007</t>
  </si>
  <si>
    <t>LORENTSEN, SH; ROV, N</t>
  </si>
  <si>
    <t>SEX DETERMINATION OF ANTARCTIC PETRELS THALASSOICA-ANTARCTICA BY DISCRIMINANT-ANALYSIS OF MORPHOMETRIC CHARACTERS</t>
  </si>
  <si>
    <t>WANDERING ALBATROSS; BIRDS</t>
  </si>
  <si>
    <t>We present data on sexual dimorphism in some morphological measurements (wing length, head length, bill depth and bill length) in the Antarctic Petrel Thalassoica antarctica. Males were on average larger than females for all measurements. Sexual dimorphism was on average largest for bill depths whereas wing lengths discriminated least between the sexes. A discriminant function including bill depth, head length and wing length correctly sexed 92% of the sample. Due to between-measurer variation it is recommended that morphometric measurements obtained by others on sexed birds are compared with ours before proceeding with the use of the discriminant function on unsexed individuals.</t>
  </si>
  <si>
    <t>LORENTSEN, SH (corresponding author), NORWEGIAN INST NAT RES,TUNGASLETTA 2,N-7005 TRONDHEIM,NORWAY.</t>
  </si>
  <si>
    <t>WOS:A1994MX31700009</t>
  </si>
  <si>
    <t>COPLEN, TB</t>
  </si>
  <si>
    <t>REPORTING OF STABLE HYDROGEN, CARBON, AND OXYGEN ISOTOPIC ABUNDANCES</t>
  </si>
  <si>
    <t>PURE AND APPLIED CHEMISTRY</t>
  </si>
  <si>
    <t>NATURAL-WATERS</t>
  </si>
  <si>
    <t>To eliminate possible confusion in the reporting of isotopic abundances on non-corresponding scales, the Commission on Atomic Weights and Isotopic Abundances recommended at the 37th General Assembly at Lisbon, Portugal that (i) H-2/H-1 relative ratios of all substances be expressed relative to VSMOW (Vienna Standard Mean Ocean Water) on a scale such that H-2/H-1 of SLAP (Standard Light Antarctic Precipitation) is 0.572 times that of VSMOW, (ii) C-13/C-12 relative ratios of all substances be expressed relative to VPDB (Vienna Peedee belemnite) on a scale such that C-13/C-12 of NBS 19 carbonate is 1.00195 times that of VPDB, and (iii) O-18/O-16 ratios of all substances be expressed relative to either VSMOW or VPDB on scales such that O-18/O-16 of SLAP is 0.9445 times that of VSMOW.</t>
  </si>
  <si>
    <t>COPLEN, TB (corresponding author), US GEOL SURVEY,RESTON,VA 22092, USA.</t>
  </si>
  <si>
    <t>0033-4545</t>
  </si>
  <si>
    <t>PURE APPL CHEM</t>
  </si>
  <si>
    <t>Pure Appl. Chem.</t>
  </si>
  <si>
    <t>10.1351/pac199466020273</t>
  </si>
  <si>
    <t>NE479</t>
  </si>
  <si>
    <t>WOS:A1994NE47900008</t>
  </si>
  <si>
    <t>MEYERROCHOW, VB; ISHIHARA, Y; INGRAM, JR</t>
  </si>
  <si>
    <t>CYTOCHEMICAL AND HISTOLOGICAL DETAILS OF MUSCLE-FIBERS IN THE SOUTHERN SMELT RETROPINNA-RETROPINNA (PISCES, GALAXIOIDEI)</t>
  </si>
  <si>
    <t>ZOOLOGICAL SCIENCE</t>
  </si>
  <si>
    <t>SWIMMING MUSCULATURE; ANTARCTIC FISH; FRESH; WATER; TROUT</t>
  </si>
  <si>
    <t>Cytochemical and histological details are presented on the localization of actomyosin adenosine triphosphatase (am-ATPase), succinic dehydrogenase, lipid, and glycogen in the body musculature of the Southern smelt Retropinna retropinna. The results clearly show that in addition to the red and white muscle fibers a variety of pink fibers are present, which can be further classified according to fiber diameter, staining characteristics, and location. Using acid and alkaline preincubation with myofibrillar am-ATPase stain, both large and small diameter pink fibers were distinguishable from red as well as white fibers. It is suggested that a transition between aerobic and anaerobic metabolisms exists in intermediate zone fibers of which those with small diameters are likely to possess aerobic and those of large diameters a more anaerobic capacity. The difference in metabolism could be related to fiber diameter and the associated constraints of large diffusion distances on oxygen availability.</t>
  </si>
  <si>
    <t>TOKAI UNIV,SCH MED,DEPT MOLEC LIFE SCI,ISEHARA,KANAGAWA 25911,JAPAN; RUAKURA AGR CTR,CTR ANIM BEHAV &amp; WELF,HAMILTON,NEW ZEALAND</t>
  </si>
  <si>
    <t>Tokai University; AgResearch - New Zealand</t>
  </si>
  <si>
    <t>MEYERROCHOW, VB (corresponding author), UNIV W INDIES,EXPTL ZOOL &amp; ELECTRON MICROSCOPY LAB,MONA CAMPUS,KINGSTON 7,JAMAICA.</t>
  </si>
  <si>
    <t>Ingram, John R/U-1225-2017; MEYER-ROCHOW, Victor Benno/AAJ-7258-2020</t>
  </si>
  <si>
    <t>ZOOLOGICAL SOC JAPAN</t>
  </si>
  <si>
    <t>HONGO 2-27-2 BUNKYO-KU, TOKYO 113, JAPAN</t>
  </si>
  <si>
    <t>0289-0003</t>
  </si>
  <si>
    <t>ZOOL SCI</t>
  </si>
  <si>
    <t>Zool. Sci.</t>
  </si>
  <si>
    <t>NK306</t>
  </si>
  <si>
    <t>WOS:A1994NK30600007</t>
  </si>
  <si>
    <t>BENOIT, PH; ROTH, J; SEARS, H; SEARS, DWG</t>
  </si>
  <si>
    <t>THE NATURAL THERMOLUMINESCENCE OF METEORITES .7. ORDINARY CHONDRITES FROM THE ELEPHANT MORAINE REGION, ANTARCTICA</t>
  </si>
  <si>
    <t>ALLAN-HILLS; ICE FIELD; MASS; DISTRIBUTIONS; FINDS; FALLS</t>
  </si>
  <si>
    <t>We report natural and induced thermoluminescence (TL) measurements for meteorites from the Elephant Moraine region (76 degrees 17'S, 157 degrees 20'E) of Antarctica. We use our data to identify fragmented meteorites (i.e., ''pairings''); our dataset of 107 samples represents at most 73 separate meteorite falls. Fairing groups are generally confined to single icefields, or to adjacent icefields, but a small proportion cross widely separated icefields in the region, suggesting that the fields can be considered as a single unit. Meteorites from this region have high natural TL levels, which indicates that they have small terrestrial surface exposure ages (&lt;12,500 years). There do not appear to be significant differences in natural TL levels (and hence surface exposure ages) between individual blue icefields in the region. The proportion of reheated meteorites from the Elephant Moraine region is similar to that of other Antarctic sites and modern falls, consistent with the uniformity of the meteoritic flux in this regard. An unusual subset of H-chondrites, with high induced TL peak temperatures, is absent among the data for meteorites collected in the Elephant Moraine region, which stresses their similarity to modern falls. We suggest that the Elephant Moraine icefields formed through shallow ablation of the ice. Unlike the Allan Hills sites to the south, lateral transport is probably less important relative to the infall of meteorites in concentrating meteorites on these icefields.</t>
  </si>
  <si>
    <t>BENOIT, PH (corresponding author), UNIV ARKANSAS, DEPT CHEM &amp; BIOCHEM, COSMOCHEM GRP, FAYETTEVILLE, AR 72701 USA.</t>
  </si>
  <si>
    <t>JAN 25</t>
  </si>
  <si>
    <t>E1</t>
  </si>
  <si>
    <t>10.1029/93JE02474</t>
  </si>
  <si>
    <t>MT783</t>
  </si>
  <si>
    <t>WOS:A1994MT78300008</t>
  </si>
  <si>
    <t>UHLIK, F; SLANINA, Z; HINCHLIFFE, A</t>
  </si>
  <si>
    <t>COMPUTATIONAL STUDIES ATMOSPHERIC CHEMISTRY .19. A COMPUTATIONAL EVALUATION OF THE OZONE DIMER ALTITUDE PROFILE</t>
  </si>
  <si>
    <t>THERMOCHIMICA ACTA</t>
  </si>
  <si>
    <t>OXYGEN PHOTOLYSIS; POPULATIONS; ETHYLENE; EARTHS; HOLE</t>
  </si>
  <si>
    <t>The mole fraction x2 of the ozone dimer in its equilibrium mixture with the monomer is evaluated on a base of recent ab initio correlated quantum-chemical computations. The dimerization equilibrium constant is evaluated in terms of partition functions. The pressure and temperature profiles are taken from observations in Antarctic conditions. The resulting x2 altitude profiles exhibit dependencies with maxima and minima. The seasonal dependency follows that known for the ozone partial pressure. Depending on the computational treatment applied, the highest x2 values found are of the order of 10(-8)% or 10(-10)%.</t>
  </si>
  <si>
    <t>UNIV MANCHESTER,INST SCI &amp; TECHNOL,DEPT CHEM,MANCHESTER M60 1QD,LANCS,ENGLAND</t>
  </si>
  <si>
    <t>University of Manchester</t>
  </si>
  <si>
    <t>Uhlik, Filip/G-7395-2012</t>
  </si>
  <si>
    <t>Uhlik, Filip/0000-0002-1628-2861</t>
  </si>
  <si>
    <t>0040-6031</t>
  </si>
  <si>
    <t>THERMOCHIM ACTA</t>
  </si>
  <si>
    <t>Thermochim. Acta</t>
  </si>
  <si>
    <t>JAN 24</t>
  </si>
  <si>
    <t>10.1016/0040-6031(94)80039-1</t>
  </si>
  <si>
    <t>Thermodynamics; Chemistry, Analytical; Chemistry, Physical</t>
  </si>
  <si>
    <t>Thermodynamics; Chemistry</t>
  </si>
  <si>
    <t>MY563</t>
  </si>
  <si>
    <t>WOS:A1994MY56300001</t>
  </si>
  <si>
    <t>DELONG, EF</t>
  </si>
  <si>
    <t>ANTARCTIC MICROBIOLOGY - FRIEDMANN,EI, THISTLE,AB</t>
  </si>
  <si>
    <t>DELONG, EF (corresponding author), UNIV CALIF SANTA BARBARA,DEPT BIOL SCI,SANTA BARBARA,CA 93106, USA.</t>
  </si>
  <si>
    <t>JAN 21</t>
  </si>
  <si>
    <t>10.1126/science.263.5145.401</t>
  </si>
  <si>
    <t>MT034</t>
  </si>
  <si>
    <t>WOS:A1994MT03400040</t>
  </si>
  <si>
    <t>WEBSTER, CR; MAY, RD; TRIMBLE, CA; CHAVE, RG; KENDALL, J</t>
  </si>
  <si>
    <t>AIRCRAFT (ER-2) LASER INFRARED-ABSORPTION SPECTROMETER (ALIAS) FOR IN-SITU STRATOSPHERIC MEASUREMENTS OF HCL, N2O, CH4, NO2, AND HNO3</t>
  </si>
  <si>
    <t>APPLIED OPTICS</t>
  </si>
  <si>
    <t>ANTARCTIC OZONE; INTERFERENCE-FRINGES; NITROGEN</t>
  </si>
  <si>
    <t>The Aircraft Laser Infrared Absorption Spectrometer (ALIAS) instrument is a high-resolution (0.0003 cm-1) scanning tunable-diode-laser spectrometer designed, tested, and flown more than 30 times on the National Aeronautics and Space Administration's high-altitude ER-2 aircraft in the Airborne Arctic Stratospheric Expedition of 1991-1992. Using long-path infrared laser absorption spectroscopy to detect optical absorptions as small as 10(-5), ALIAS provides fast, continuous in-situ measurements of key atmospheric gases, with gas detection sensitivities oftens of parts in 10(12). With four lasers and detectors in a single liquid-nitrogen Dewar, simultaneous measurements of HCl, NO2, HNO3, CH4, and N2O are made using laser sources at 3.4-8 mum, injected into a 1-m-long, 80-pass Herriott cell.</t>
  </si>
  <si>
    <t>JET PROP LAB, PASADENA, CA 91109 USA.</t>
  </si>
  <si>
    <t>Webster, Chris/M-9315-2019</t>
  </si>
  <si>
    <t>OPTICAL SOC AMER</t>
  </si>
  <si>
    <t>2010 MASSACHUSETTS AVE NW, WASHINGTON, DC 20036 USA</t>
  </si>
  <si>
    <t>1559-128X</t>
  </si>
  <si>
    <t>2155-3165</t>
  </si>
  <si>
    <t>APPL OPTICS</t>
  </si>
  <si>
    <t>Appl. Optics</t>
  </si>
  <si>
    <t>JAN 20</t>
  </si>
  <si>
    <t>10.1364/AO.33.000454</t>
  </si>
  <si>
    <t>Optics</t>
  </si>
  <si>
    <t>MX856</t>
  </si>
  <si>
    <t>WOS:A1994MX85600019</t>
  </si>
  <si>
    <t>ARGENTINI, S; MASTRANTONIO, G</t>
  </si>
  <si>
    <t>BARRIER WINDS RECORDED DURING 2 SUMMER ANTARCTIC CAMPAIGNS AND THEIR INTERACTION WITH THE KATABATIC FLOWS AS OBSERVED BY A TRIAXIAL DOPPLER SODAR</t>
  </si>
  <si>
    <t>6th International Symposium on Acoustic Remote Sensing and Associated Techniques of the Atmosphere and Oceans</t>
  </si>
  <si>
    <t>MAY 26-29, 1992</t>
  </si>
  <si>
    <t>ATHENS, GREECE</t>
  </si>
  <si>
    <t>WEDDELL SEA; FIELD; ICE</t>
  </si>
  <si>
    <t>An observational study has been done during summertime in Terra Nova Bay area using a monostatic Doppler sodar and Automatic Weather Stations (AWS) data. Several barrier wind episodes have been recorded and the stability of the atmosphere evidenced on the facsimile record of the echo sodar. In most of the cases the barrier wind profiles showed a jet-like shape that became well defined after about 10 hours. The data of the AWSs located all around the Ross Ice Shelf confirm the sodar observations. Also some examples of superimposition of barrier and katabatic winds are shown.</t>
  </si>
  <si>
    <t>ARGENTINI, S (corresponding author), CNR,IFA,VIA G GALILEI,CP 27,I-00044 FRASCATI,ITALY.</t>
  </si>
  <si>
    <t>ARGENTINI, STEFANIA/0000-0002-7939-0309</t>
  </si>
  <si>
    <t>10.1080/01431169408954086</t>
  </si>
  <si>
    <t>MY770</t>
  </si>
  <si>
    <t>WOS:A1994MY77000022</t>
  </si>
  <si>
    <t>PLUMB, RA; WAUGH, DW; ATKINSON, RJ; NEWMAN, PA; LAIT, LR; SCHOEBERL, MR; BROWELL, EV; SIMMONS, AJ; LOEWENSTEIN, M</t>
  </si>
  <si>
    <t>INTRUSIONS INTO THE LOWER STRATOSPHERIC ARCTIC VORTEX DURING THE WINTER OF 1991-1992</t>
  </si>
  <si>
    <t>BREAKING PLANETARY-WAVES; ANTARCTIC OZONE HOLE; SOUTH POLAR VORTEX; POTENTIAL VORTICITY; CONTOUR DYNAMICS; TRANSPORT; SURGERY; MODEL</t>
  </si>
  <si>
    <t>Investigations of the kinematics of the lower stratospheric Arctic vortex during the winter of 1991-1992 using the contour advection with surgery technique reveal three distinct events in which there was substantial intrusion of midlatitude air into the vortex, in apparent contradiction of the view that the polar vortex constitutes an isolated air mass. Two of these events, in late January and mid-February, were well documented. They were predicted in high-resolution forecasts by the European Centre for Medium-Range Weather Forecasts, most clearly in experimental forecasts with reduced diffusion. Direct confirmation of the presence of the intrusions and of their calculated locations was provided by aerosol observations from the airborne differential absorption laser lidar aboard the NASA DC-8, taken as part of the second Airborne Arctic Statospheric Expedition campaign; aerosol-rich air of midlatitude origin was seen in the expected position of the intrusions. The reality of the February event was also confirmed by in situ measurements from the NASA ER-2. Such events may be significant for the chemical processes taking place within the winter vortex. The intrusions were evidently related to the meteorology of the northern stratosphere during this winter and in particular to persistent tropospheric blocking over the northeastern Atlantic Ocean and western Europe and concomitant ridging into the lower stratospheric vortex in this region. Nevertheless, preliminary investigations have indicated that such events are not uncommon in other northern hemisphere winters, although no such events were found in the southern hemisphere during the Antarctic winter of 1987.</t>
  </si>
  <si>
    <t>NASA, LANGLEY RES CTR, HAMPTON, VA 23665 USA; NASA, GODDARD SPACE FLIGHT CTR, GREENBELT, MD 20771 USA; NASA, AMES RES CTR, MOFFETT FIELD, CA 94035 USA; EUROPEAN CTR MEDIUM RANGE WEATHER FORECASTS, READING RG2 9AX, BERKS, ENGLAND</t>
  </si>
  <si>
    <t>National Aeronautics &amp; Space Administration (NASA); NASA Langley Research Center; National Aeronautics &amp; Space Administration (NASA); NASA Goddard Space Flight Center; National Aeronautics &amp; Space Administration (NASA); NASA Ames Research Center; European Centre for Medium-Range Weather Forecasts (ECMWF)</t>
  </si>
  <si>
    <t>PLUMB, RA (corresponding author), MIT, CTR METEOROL &amp; PHYS OCEANOG, 54-1726, CAMBRIDGE, MA 02139 USA.</t>
  </si>
  <si>
    <t>Newman, Paul A./D-6208-2012; Waugh, Darryn/K-3688-2016</t>
  </si>
  <si>
    <t>Newman, Paul A./0000-0003-1139-2508; Waugh, Darryn/0000-0001-7692-2798</t>
  </si>
  <si>
    <t>D1</t>
  </si>
  <si>
    <t>10.1029/93JD02557</t>
  </si>
  <si>
    <t>MT032</t>
  </si>
  <si>
    <t>WOS:A1994MT03200007</t>
  </si>
  <si>
    <t>ZHANG, RY; JAYNE, JT; MOLINA, MJ</t>
  </si>
  <si>
    <t>HETEROGENEOUS INTERACTIONS OF CLONO2 AND HCL WITH SULFURIC-ACID TETRAHYDRATE - IMPLICATIONS FOR THE STRATOSPHERE</t>
  </si>
  <si>
    <t>ANTARCTIC OZONE DEPLETION; NITRIC-ACID; HYDROGEN-CHLORIDE; POLAR STRATOSPHERE; ICE SURFACES; TRIHYDRATE; NITRATE; WATER; N2O5; H2O</t>
  </si>
  <si>
    <t>The reaction probabilities for ClONO2 + H2O --&gt; HOCl + HNO3 (1) and ClONO2 + HCl --&gt; Cl-2 + HNO3 (2) have been investigated on sulfuric acid tetrahydrate (SAT, H2SO4.4H(2)O) surfaces at temperatures between 190 and 230 K and at reactant concentrations that are typical in the lower stratosphere, using a fast-flow reactor coupled to a quadrupole mass spectrometer. The results indicate that the reaction probabilities as well as HCl uptake depend strongly on the thermodynamic state of SAT surface: they decrease significantly with decreasing H2O partial pressure at a given temperature, and decrease with increasing temperature at a given H2O partial pressure, as the SAT changes from the H2O-rich form to the H2SO4-rich form. For H2O-rich SAT at 195 K gamma(1) approximate to 0.01 and gamma(2) greater than or equal to 0.1, whereas the values for H2SO4-rich SAT decrease by more than 2 orders of magnitude. At low concentrations of HCl, close to those found in the stratosphere, the amount of HCl taken up by H2O-rich SAT films corresponds to a coverage of the order of a tenth of a monolayer (approximate to 10(14) molecules cm(-2)); H2SO4-rich SAT films take up 2 orders of magnitude less HCl (&lt;10(12) molecules cm(-2)). Substantial HCl uptake at high HCl concentrations is also observed, as a result of surface melting. The data reveal that frozen stratospheric sulfate aerosols may play an important role in chlorine activation in the winter polar stratosphere via processes similar to those occurring on the surfaces of polar stratospheric cloud particles.</t>
  </si>
  <si>
    <t>MIT, DEPT EARTH ATMOSPHER &amp; PLANETARY SCI, CAMBRIDGE, MA 02139 USA; MIT, DEPT CHEM, CAMBRIDGE, MA 02139 USA</t>
  </si>
  <si>
    <t>Massachusetts Institute of Technology (MIT); Massachusetts Institute of Technology (MIT)</t>
  </si>
  <si>
    <t>Zhang, Renyi/A-2942-2011</t>
  </si>
  <si>
    <t>Zhang, Renyi/0000-0001-8708-3862</t>
  </si>
  <si>
    <t>1155 16TH ST, NW, WASHINGTON, DC 20036 USA</t>
  </si>
  <si>
    <t>10.1021/j100054a022</t>
  </si>
  <si>
    <t>MT822</t>
  </si>
  <si>
    <t>WOS:A1994MT82200022</t>
  </si>
  <si>
    <t>YAGI, T; ASHIBE, E</t>
  </si>
  <si>
    <t>ACCUMULATION OF GLYCEROL BY THE HETEROBASIDIOMYCETOUS YEAST RHODOSPORIDIUM-SPHAEROCARPUM IN RESPONSE TO EXTERNAL HYPERTONICITY DUE TO NACL</t>
  </si>
  <si>
    <t>HETEROBASIDIOMYCETOUS YEAST; RHODOSPORIDIUM SPHAEROCARPUM; SALT TOLERANCE; GLYCEROL ACCUMULATION</t>
  </si>
  <si>
    <t>SALT-TOLERANT YEAST; ZYGOSACCHAROMYCES-ROUXII; DEBARYOMYCES-HANSENII; OSMOTIC ADJUSTMENT; STRESS; GROWTH</t>
  </si>
  <si>
    <t>The heterobasidiomycetous yeast Rhonosporidium sphaerocarpum isolated from the Antarctic Ocean and a saltpan, showed marked tolerance to high concentrations of NaCl in the growth medium. This yeast accumulated glycerol as a major osmoregulator, as well as Na+ and Cl-, in response to changes in the concentration of NaCl in the external medium. The low levels of another cellular polyol, xylitol, did not respond to changes in the external medium.</t>
  </si>
  <si>
    <t>YAGI, T (corresponding author), OSAKA CITY UNIV,FAC SCI,DEPT BIOL,SUMIYOSHO,OSAKA 558,JAPAN.</t>
  </si>
  <si>
    <t>JAN 15</t>
  </si>
  <si>
    <t>MY203</t>
  </si>
  <si>
    <t>WOS:A1994MY20300016</t>
  </si>
  <si>
    <t>VASSIE, JM; HARRISON, AJ; WOODWORTH, PL; HARANGOZO, SA; SMITHSON, MJ; THOMPSON, SR</t>
  </si>
  <si>
    <t>ON THE TEMPORAL VARIABILITY OF THE TRANSPORT BETWEEN AMSTERDAM AND KERGUELEN ISLANDS</t>
  </si>
  <si>
    <t>ANTARCTIC CIRCUMPOLAR CURRENT; BOTTOM PRESSURE MEASUREMENTS; GEOSAT ALTIMETER DATA; DRAKE PASSAGE; INDIAN-OCEAN; WORLD OCEAN; WIND; SOUTH</t>
  </si>
  <si>
    <t>Data from over 3 years of bottom pressure recording together with Geosat altimetry and the Fine Resolution Antarctic Model numerical ocean model have been used to investigate the temporal variability of the Antarctic Circumpolar Current between Amsterdam and Kerguelen islands in the southern Indian Ocean. An upper limit to the standard deviation of the variability in transport derived from pressure differences has been calculated to be 10-15 Sv, subject to an assumption of barotropic flow dominating the variability and after the application of a 31-day low-pass filter. This is slightly larger than the variability obtained in a similar experiment at the Drake Passage a decade ago. Although the seasonal cycles in pressure difference and in sea surface height difference measured by altimetry are different each year, their means are consistent with the presence of a semiannual component with an amplitude in terms of (assumed barotropic) transport of the order of 5 Sv, which is comparable to the Drake Passage findings. In addition, the pressure difference data contain a large, quasistationary annual component of amplitude of approximately 5 mbar, a possible source of which is different seasonal steric fluctuations at the two sites. Insofar as the bottom recorder data can be considered ground truth for the altimetry, results from the different techniques show some features in common, although significant differences between data sets remain, for which possible explanations are offered. It is concluded that when they are used for monitoring transport fluctuations, bottom pressure recorders should be accompanied by inverted echo sounders and comprehensive hydrographic measurements.</t>
  </si>
  <si>
    <t>INST OCEANOG SCI, DEACON LAB, WORMLEY GU8 5UB, SURREY, ENGLAND</t>
  </si>
  <si>
    <t>BIDSTON OBSERV, PROUDMAN OCEANOG LAB, BIRKENHEAD L43 7RA, MERSEYSIDE, ENGLAND.</t>
  </si>
  <si>
    <t>smith, james/HTQ-1933-2023; smith, james/HKM-9763-2023; Smith, Jim T/G-7716-2011</t>
  </si>
  <si>
    <t>Woodworth, Philip/0000-0002-6681-239X</t>
  </si>
  <si>
    <t>C1</t>
  </si>
  <si>
    <t>10.1029/93JC01528</t>
  </si>
  <si>
    <t>MU149</t>
  </si>
  <si>
    <t>WOS:A1994MU14900012</t>
  </si>
  <si>
    <t>VARIATIONS IN RIDGE MORPHOLOGY AND DEPTH-AGE RELATIONSHIPS ON THE PACIFIC-ANTARCTIC RIDGE</t>
  </si>
  <si>
    <t>MID-OCEAN RIDGES; SOUTH-PACIFIC; TECTONIC HISTORY; DISCORDANCE ZONE; HEAT-FLOW; ANOMALIES; GEOCHRONOLOGY; TOPOGRAPHY; BATHYMETRY; BENEATH</t>
  </si>
  <si>
    <t>Adjacent segments of the Pacific-Antarctic ridge display significantly different morphologies and depth-age relationships over seafloor younger than 36 Ma. The spreading corridor southwest of Fracture Zone XII is characterized by a rift valley and an usually small subsidence constant of 226 +/- 13 m/m.y. 1/2, while the two spreading corridors immediately northeast of Fracture Zone XII have an axial high and a subsidence constant consistent with the global average. This abrupt variation in ridge morphology is not usually characteristic of medium-rate spreading centers, nor is such an abrupt variation expected of adjacent ridge segments that are spreading at the same rate. We suggest that a thermal anomaly beneath the ridge may influence the first-order effects of spreading rate and lithospheric cooling enough to produce the observed rift valley and axial high and the different subsidence constants. Although we are not certain what would produce the thermal anomaly here, we speculate that when the spreading rate on the Pacific-Antarctic ridge increased from slow to intermediate rates since 20 Ma, so did the need for materials for accretion, which may be supplied in part by along-axis asthenospheric flow from hotspots or a hot region to the northeast. A sufficient supply of hot asthenosphere may still be lacking in the ridge segment with the axial valley to the southwest, leaving it cooler and starved for accretionary materials.</t>
  </si>
  <si>
    <t>CALTECH, SEISMOL LAB, PASADENA, CA 91125 USA</t>
  </si>
  <si>
    <t>MARKS, KM (corresponding author), NOAA, NOS, GEOSCI LAB, N-OES12, 1305 E W HIGHWAY, SILVER SPRING, MD 20910 USA.</t>
  </si>
  <si>
    <t>JAN 10</t>
  </si>
  <si>
    <t>B1</t>
  </si>
  <si>
    <t>10.1029/93JB02760</t>
  </si>
  <si>
    <t>MR515</t>
  </si>
  <si>
    <t>WOS:A1994MR51500006</t>
  </si>
  <si>
    <t>NICKOLAISEN, SL; FRIEDL, RR; SANDER, SP</t>
  </si>
  <si>
    <t>KINETICS AND MECHANISM OF THE CLO+CLO REACTION - PRESSURE AND TEMPERATURE DEPENDENCES OF THE BIMOLECULAR AND TERMOLECULAR CHANNELS AND THERMAL-DECOMPOSITION OF CHLORINE PEROXIDE</t>
  </si>
  <si>
    <t>ABSORPTION CROSS-SECTIONS; UNIMOLECULAR REACTIONS; ANTARCTIC OZONE; RATE CONSTANTS; SELF-REACTION; CLO; PHOTOLYSIS; CL2O2; NM; SPECTRA</t>
  </si>
  <si>
    <t>The kinetics and mechanism of the CIO + CIO reaction and the thermal decomposition of ClOOCl were studied using the flash photolysis/long path ultraviolet absorption technique. Pressure and temperature dependences were determined for the rate coefficients for the bimolecular and termolecular reaction channels and for the thermal decomposition of ClOOCl. In order to determine channel-specific rate coefficients and to minimize complications associated with secondary chemistry, the reaction was studied over wide ranges of initial reactant stoichiometry and temperature. The rate coefficient for the termolecular association channel in the low-pressure limit, CIO + CIO (+M) --&gt; ClOOCl (+M) (1), with N2 as a third body was measured over the temperature range 195-390 K and resulted in k1,N2(T) = (1.22 +/- 0.15) X 10(-33) exp{(833 +/- 34)/T} cm6 molecule-2 s-1 (+/- 2sigma error bounds). The 300 K rate coefficient for reaction 1 was measured for a number of bath gases. The results are k1,M (X 10(-32) CM6 molecule-2 S-1) = 0.99 +/- 0.05, 1.24 +/- 0.09, 1.71 +/- 0.06, 2.00 +/- 0.27, 2.60 +/- 0.17, 3.15 +/- 0.14, and 6.7 +/- 3.6 for He, O2, Ar, N2, CF4, SF6, and C12, respectively. The effective collision efficiency for M = C12 is very large and is likely due to a chaperone mechanism. Below 250 K, the reaction was in the falloff regime between second- and third-order kinetics. From the falloff data, the rate constant in the high-pressure limit, k(infinity)300, was estimated to be (6 +/- 2) X 10(-12) cm3 Molecule-I s-1. The Arrhenius expressions for the three bimolecular channels, ClO + ClO --&gt; C12 + O2 (2), ClOO + Cl (3), and OClO + Cl (4), over the temperature range 260-390 K are k2(T) = (1.01 +/- 0.12) X 10(-12) exp{-(1590 +/- 100)/T} cm3 molecule-1 s-1, k3(T) = (2.98 +/- 0.68) X 10(-11) exp{-(2450 +/- 330)/71 CM3 molecule-1 s-1, and k4(T) = (3.50 +/- 0.31) X 10(-13) exp{-(1370 +/- 150)/71 CM3 molecule-1 s-1. These expressions lead to a value of (1.64 +/- 0.35) X 10(-14) cm3 molecule-1 s-I for the overall bimolecular rate constant (k2 + k3 + k4) at 298 K. The rate coefficient expression for ClOOCl thermal decomposition was determined to be k-1(T) = (9.81 +/- 1.32) X 10(-7) exp{-(7980 +/- 320)/T} cm3 molecule-1 s-1 over the range 260-310 K. From a Third Law analysis using equilibrium constants derived from measured values of k1 and k-1, the enthalpy of formation (DELTAH-degrees(f)(298)) of ClOOCl was determined to be 30.5 +/- 0.7 kcal mol-1. The equilibrium constant expression from this analysis is K(eq)(T) = (1.24 +/- 0.18) X 10(-27) exp{(8820 +/- 440)/T} cm3 molecule-1. From the observed activation energy for reaction 4 and the literature activation energy for reaction -4, the OClO enthalpy of formation was calculated to be 22.6 +/- 0.3 kcal mol-1.</t>
  </si>
  <si>
    <t>JET PROP LAB,PASADENA,CA 91109</t>
  </si>
  <si>
    <t>National Aeronautics &amp; Space Administration (NASA); NASA Jet Propulsion Laboratory (JPL)</t>
  </si>
  <si>
    <t>JAN 6</t>
  </si>
  <si>
    <t>10.1021/j100052a027</t>
  </si>
  <si>
    <t>MR068</t>
  </si>
  <si>
    <t>WOS:A1994MR06800027</t>
  </si>
  <si>
    <t>C</t>
  </si>
  <si>
    <t>PISZCZOR, MF; KOHOUT, LL; MANZO, M; COLOZZA, AJ</t>
  </si>
  <si>
    <t>IEEE; IEEE; IEEE</t>
  </si>
  <si>
    <t>DEVELOPMENT AND OPERATION OF A PHOTOVOLTAIC POWER-SYSTEM FOR USE AT REMOTE ANTARCTIC SITES</t>
  </si>
  <si>
    <t>1994 IEEE FIRST WORLD CONFERENCE ON PHOTOVOLTAIC ENERGY CONVERSION/CONFERENCE RECORD OF THE TWENTY FOURTH IEEE PHOTOVOLTAIC SPECIALISTS CONFERENCE-1994, VOLS I AND II</t>
  </si>
  <si>
    <t>IEEE Photovoltaic Specialists Conference</t>
  </si>
  <si>
    <t>Proceedings Paper</t>
  </si>
  <si>
    <t>1994 IEEE 1st World Conference on Photovoltaic Energy Conversion/24th IEEE Photovoltaic Specialists Conference-1994</t>
  </si>
  <si>
    <t>DEC 05-09, 1994</t>
  </si>
  <si>
    <t>WAIKOLOA, HI</t>
  </si>
  <si>
    <t>NASA, LEWIS RES CTR, CLEVELAND, OH 44135 USA</t>
  </si>
  <si>
    <t>National Aeronautics &amp; Space Administration (NASA); NASA Glenn Research Center</t>
  </si>
  <si>
    <t>Colozza, Anthony/AAP-1691-2020</t>
  </si>
  <si>
    <t>Colozza, Anthony/0000-0001-9849-769X</t>
  </si>
  <si>
    <t>IEEE</t>
  </si>
  <si>
    <t>345 E 47TH ST, NEW YORK, NY 10017 USA</t>
  </si>
  <si>
    <t>0160-8371</t>
  </si>
  <si>
    <t>0-7803-1460-3</t>
  </si>
  <si>
    <t>IEEE PHOT SPEC CONF</t>
  </si>
  <si>
    <t>Engineering, Aerospace; Energy &amp; Fuels; Engineering, Electrical &amp; Electronic; Materials Science, Coatings &amp; Films; Materials Science, Composites</t>
  </si>
  <si>
    <t>Conference Proceedings Citation Index - Science (CPCI-S)</t>
  </si>
  <si>
    <t>Engineering; Energy &amp; Fuels; Materials Science</t>
  </si>
  <si>
    <t>BE14U</t>
  </si>
  <si>
    <t>WOS:A1994BE14U00273</t>
  </si>
  <si>
    <t>WICKS, F</t>
  </si>
  <si>
    <t>AMER INST AERONAUT &amp; ASTRONAUT</t>
  </si>
  <si>
    <t>NUCLEAR WASTE - AN INTERNATIONAL PROBLEM AND EVALUATING THE ANTARCTIC CONTINENT AS A DISPOSAL SITE</t>
  </si>
  <si>
    <t>29TH INTERSOCIETY ENERGY CONVERSION ENGINEERING CONFERENCE, PTS 1-4: A COLLECTION OF TECHNICAL PAPERS</t>
  </si>
  <si>
    <t>29th Intersociety Energy Conversion Engineering Conference</t>
  </si>
  <si>
    <t>AUG 07-11, 1994</t>
  </si>
  <si>
    <t>MONTEREY, CA</t>
  </si>
  <si>
    <t>UNION COLL,DEPT MECH ENGN,SCHENECTADY,NY 12308</t>
  </si>
  <si>
    <t>Union College</t>
  </si>
  <si>
    <t>AMER INST AERONAUTICS &amp; ASTRONAUTICS</t>
  </si>
  <si>
    <t>370 L'ENFANT PROMENADE SW, WASHINGTON, DC 20024-2518</t>
  </si>
  <si>
    <t>1-56347-091-8</t>
  </si>
  <si>
    <t>Engineering, Aerospace; Energy &amp; Fuels; Engineering, Environmental; Engineering, Electrical &amp; Electronic; Nuclear Science &amp; Technology</t>
  </si>
  <si>
    <t>Engineering; Energy &amp; Fuels; Nuclear Science &amp; Technology</t>
  </si>
  <si>
    <t>BC17W</t>
  </si>
  <si>
    <t>WOS:A1994BC17W00201</t>
  </si>
  <si>
    <t>RASMUSSEN, EA</t>
  </si>
  <si>
    <t>Colacino, M; Giovanelli, G; Stefanutti, L</t>
  </si>
  <si>
    <t>NORTHERN AND SOUTHERN HEMISPHERIC POLAR LOWS - A COMPARATIVE-STUDY</t>
  </si>
  <si>
    <t>5TH WORKSHOP: ITALIAN RESEARCH ON ANTARCTIC ATMOSPHERE</t>
  </si>
  <si>
    <t>ITALIAN PHYSICAL SOCIETY CONFERENCE PROCEEDINGS (IPS)</t>
  </si>
  <si>
    <t>5th Workshop on Italian Research on Antarctic Atmosphere</t>
  </si>
  <si>
    <t>OCT 19-21, 1992</t>
  </si>
  <si>
    <t>PORANO, ITALY</t>
  </si>
  <si>
    <t>UNIV COPENHAGEN,INST GEOPHYS,DK-1168 COPENHAGEN,DENMARK</t>
  </si>
  <si>
    <t>University of Copenhagen</t>
  </si>
  <si>
    <t>EDITRICE COMPOSITORI</t>
  </si>
  <si>
    <t>BOLOGNA</t>
  </si>
  <si>
    <t>VIA STALINGRADO 97/2, 40128 BOLOGNA, ITALY</t>
  </si>
  <si>
    <t>88-7794-062-X</t>
  </si>
  <si>
    <t>ITAL PHY SO</t>
  </si>
  <si>
    <t>BA73Q</t>
  </si>
  <si>
    <t>WOS:A1994BA73Q00001</t>
  </si>
  <si>
    <t>MENEGUZZO, F; FRUSTACI, G; GIAROLA, S; CLERICI, G; BACCI, G</t>
  </si>
  <si>
    <t>MESOSCALE DIAGNOSTIC NUMERICAL MODELING FOR A COMPLEX TOPOGRAPHY ANTARCTIC AREA</t>
  </si>
  <si>
    <t>CMR,METEOROL SERV AM,MILANO LINATE,ITALY</t>
  </si>
  <si>
    <t>Meneguzzo, Francesco/R-2969-2018</t>
  </si>
  <si>
    <t>Meneguzzo, Francesco/0000-0002-5952-9166</t>
  </si>
  <si>
    <t>WOS:A1994BA73Q00002</t>
  </si>
  <si>
    <t>FRUSTACI, G; BACCI, G; PELLEGRINI, A</t>
  </si>
  <si>
    <t>ANALYSIS OF SUMMER TROPOSPHERIC RADIOSOUNDINGS AND SURFACE SYNOPTIC DATA FOR ANTARCTIC STATION 89662, TERRA-NOVA BAY</t>
  </si>
  <si>
    <t>SERV METEOROL AM,LINATE,ITALY</t>
  </si>
  <si>
    <t>WOS:A1994BA73Q00003</t>
  </si>
  <si>
    <t>VITALE, V; TOMASI, C</t>
  </si>
  <si>
    <t>A CORRECTION PROCEDURE FOR DETERMINING THE VERTICAL PROFILES OF ABSOLUTE-HUMIDITY FROM THE RADIOSOUNDING MEASUREMENTS TAKEN IN THE ANTARCTIC ATMOSPHERE</t>
  </si>
  <si>
    <t>CNR,INST FISBAT,I-40126 BOLOGNA,ITALY</t>
  </si>
  <si>
    <t>WOS:A1994BA73Q00004</t>
  </si>
  <si>
    <t>BALDI, M; DALU, GA; SBANO, L; COLACINO, M</t>
  </si>
  <si>
    <t>BEHAVIOR OF THE ATMOSPHERIC OUTFLOW IN THE NEAR COASTAL REGIONS OF ANTARCTICA ON A CLIMATOLOGICAL SCALE</t>
  </si>
  <si>
    <t>CNR,ARF,I-00044 FRASCATI,ITALY</t>
  </si>
  <si>
    <t>Baldi, Marina/C-5134-2009; Dalu, Giovanni A/C-5138-2009; Baldi, Marina/AAD-2827-2020</t>
  </si>
  <si>
    <t>Baldi, Marina/0000-0002-8032-2944</t>
  </si>
  <si>
    <t>WOS:A1994BA73Q00005</t>
  </si>
  <si>
    <t>MITTNER, P; CECCATO, D; DELMASCHIO, S</t>
  </si>
  <si>
    <t>MULTIELEMENTAL CHARACTERIZATION OF AEROSOL AT TERRA-NOVA BAY .2. PRELIMINARY-RESULTS ON THE COARSE FRACTION DURING THE 1990-91 AUSTRAL SUMMER</t>
  </si>
  <si>
    <t>UNIV PADUA,DIPARTIMENTO FIS G GALILEI,I-35131 PADUA,ITALY</t>
  </si>
  <si>
    <t>University of Padua</t>
  </si>
  <si>
    <t>WOS:A1994BA73Q00006</t>
  </si>
  <si>
    <t>ALLEGRINI, I; MONTAGNOLI, M; SPARAPANI, R</t>
  </si>
  <si>
    <t>MEASUREMENTS OF GAS-PHASE AND PARTICULATE MATTE TROPOSPHERIC COMPONENTS IN ANTARCTICA</t>
  </si>
  <si>
    <t>CNR,IST INQUINAMENTO ATMOSFER,I-00016 MONTEROTONDO S,ITALY</t>
  </si>
  <si>
    <t>allegrini, ivo/HJI-6081-2023</t>
  </si>
  <si>
    <t>WOS:A1994BA73Q00007</t>
  </si>
  <si>
    <t>CICCIOLI, P; CECINATO, A; BRANCALEONI, E; MONTAGNOLI, M; ALLEGRINI, I</t>
  </si>
  <si>
    <t>CHEMICAL-COMPOSITION OF PARTICULATE ORGANIC-MATTER (POM) COLLECTED AT TERRA-NOVA BAY IN ANTARCTICA</t>
  </si>
  <si>
    <t>PARTICULATE ORGANIC MATTER; ANTARCTICA; MARINE AEROSOLS; AIR CONTAMINANTS</t>
  </si>
  <si>
    <t>CNR,AREA RIC ROMA,IST INQUINAMENTO ATMOSFER,MONTEROTONDO,ITALY</t>
  </si>
  <si>
    <t>WOS:A1994BA73Q00008</t>
  </si>
  <si>
    <t>CORAZZA, E; TESI, G</t>
  </si>
  <si>
    <t>2 SEASONS OF HYDROGEN AND CARBON-MONOXIDE OBSERVATIONS AT TERRA-NOVA BAY (ANTARCTICA)</t>
  </si>
  <si>
    <t>CNR,IST GEOCRONOL,I-56100 PISA,ITALY</t>
  </si>
  <si>
    <t>Corazza, Eros/Z-5877-2019</t>
  </si>
  <si>
    <t>Corazza, Eros/0000-0001-8074-7777</t>
  </si>
  <si>
    <t>WOS:A1994BA73Q00009</t>
  </si>
  <si>
    <t>CINI, R; INNOCENTI, ND; LOGLIO, G; STORTINI, AM; TESEI, U</t>
  </si>
  <si>
    <t>FURTHER EVIDENCE OF MARINE ORGANIC-MATTER TRANSPORT IN ANTARCTIC SNOW VIA AIR-SEA EXCHANGE</t>
  </si>
  <si>
    <t>UNIV FLORENCE,DIPARTIMENTO CHIM ORGAN UGO SCHIFF,CHIM FIS TECN LAB,I-50121 FLORENCE,ITALY</t>
  </si>
  <si>
    <t>University of Florence</t>
  </si>
  <si>
    <t>Loglio, Giuseppe/L-8335-2014</t>
  </si>
  <si>
    <t>Loglio, Giuseppe/0000-0002-5392-670X</t>
  </si>
  <si>
    <t>WOS:A1994BA73Q00010</t>
  </si>
  <si>
    <t>LENAZ, R; ANAV, A; BONASONI, P; GIOVANELLI, G; GASPAROTTO, G; GASPERINI, L</t>
  </si>
  <si>
    <t>CONTINUOUS TRANS-ATLANTIC AND PACIFIC METEOROLOGICAL AND CLIMATIC MEASUREMENTS IN BOTH HEMISPHERES</t>
  </si>
  <si>
    <t>CNR,IGM,I-40126 BOLOGNA,ITALY</t>
  </si>
  <si>
    <t>Gasperini, Luca/B-8796-2017; Bonasoni, Paolo/C-6338-2015</t>
  </si>
  <si>
    <t>WOS:A1994BA73Q00011</t>
  </si>
  <si>
    <t>ZIBORDI, G; VANWOERT, M</t>
  </si>
  <si>
    <t>DETECTION OF CLOUDS OVER POLAR OCEANS FROM AVHRR DAYLIGHT IMAGES</t>
  </si>
  <si>
    <t>CNR,IMGA,I-41100 MODENA,ITALY</t>
  </si>
  <si>
    <t>WOS:A1994BA73Q00012</t>
  </si>
  <si>
    <t>MASTRANTONIO, G; ARGENTINI, S; VIOLA, A</t>
  </si>
  <si>
    <t>A NEW PC-BASED REAL-TIME SYSTEM TO ANALYZE SODAR ECHOES</t>
  </si>
  <si>
    <t>CNR,IFA,I-00044 FRASCATI,ITALY</t>
  </si>
  <si>
    <t>viola, angelo p/C-7184-2015</t>
  </si>
  <si>
    <t>WOS:A1994BA73Q00013</t>
  </si>
  <si>
    <t>BIAGONI, S; CARLESI, C; CARPENE, A; RAMORINO, MC; ROSSI, L; SCHIARINI, S; TRIEBNIG, G</t>
  </si>
  <si>
    <t>THE ONLINE SOUTH-POLE DIRECTORY - 1ST GOAL OF THE ITALIAN ANTARCTIC DATA EXCHANGE PROJECT</t>
  </si>
  <si>
    <t>CNR,IST ELABOR INFORMAZ,I-56100 PISA,ITALY</t>
  </si>
  <si>
    <t>WOS:A1994BA73Q00014</t>
  </si>
  <si>
    <t>DALLOGLIO, G; DALU, G; PIETRANERA, L; PIZZO, L</t>
  </si>
  <si>
    <t>AN INFRARED RADIOMETER FOR OZONE COLUMN DENSITY-MEASUREMENTS</t>
  </si>
  <si>
    <t>UNIV ROMA LA SAPIENZA,DIPARTIMENTO FIS,I-00185 ROME,ITALY</t>
  </si>
  <si>
    <t>Sapienza University Rome</t>
  </si>
  <si>
    <t>WOS:A1994BA73Q00015</t>
  </si>
  <si>
    <t>MATTHEWS, WA; JOHNSTON, PV; MCKENZIE, RL; KEYS, JG</t>
  </si>
  <si>
    <t>INFLUENCE OF PINATUBO AEROSOLS ON THE CHEMISTRY OF THE MIDLATITUDE STRATOSPHERE</t>
  </si>
  <si>
    <t>NATL INST WATER &amp; ATMOSPHER RES,ATMOSPHER DIV LAUDER,OTAGO,NEW ZEALAND</t>
  </si>
  <si>
    <t>National Institute of Water &amp; Atmospheric Research (NIWA) - New Zealand</t>
  </si>
  <si>
    <t>WOS:A1994BA73Q00016</t>
  </si>
  <si>
    <t>PITARI, G; RICCIARDULLI, L</t>
  </si>
  <si>
    <t>PRELIMINARY-RESULTS FOR THE INTERACTIVE FORMATION AND GROWTH OF SULFATE, NAT AND ICE PARTICLES IN A PHOTOCHEMICAL 2D MODEL</t>
  </si>
  <si>
    <t>UNIV AQUILA,DIPARTIMENTO FIS,I-67010 COPPITO,ITALY</t>
  </si>
  <si>
    <t>University of L'Aquila</t>
  </si>
  <si>
    <t>Pitari, Giovanni/O-7458-2016</t>
  </si>
  <si>
    <t>WOS:A1994BA73Q00017</t>
  </si>
  <si>
    <t>GODIN, S; DAVID, C; STEFANUTTI, L; DELGUASTA, M; MORANDI, M</t>
  </si>
  <si>
    <t>OZONE AND AEROSOLS LIDAR MEASUREMENTS IN 1991 AND 1992 IN DUMONT-DURVILLE</t>
  </si>
  <si>
    <t>UNIV PARIS 06,CNRS,SERV AERON,F-75230 PARIS 05,FRANCE</t>
  </si>
  <si>
    <t>Sorbonne Universite; Centre National de la Recherche Scientifique (CNRS)</t>
  </si>
  <si>
    <t>WOS:A1994BA73Q00018</t>
  </si>
  <si>
    <t>MORANDI, M; DELGUASTA, M; MATTHEY, R; SACCO, VM; STEFANUTTI, L</t>
  </si>
  <si>
    <t>MULTIWAVELENGTH AND DEPOLARIZATION STRATOSPHERIC LIDAR MEASUREMENTS - A PROCEDURE TO DETERMINE OPTICAL-PARAMETERS AND PARTICLE-SIZE DISTRIBUTION</t>
  </si>
  <si>
    <t>CNR,IROE,I-50127 FLORENCE,ITALY</t>
  </si>
  <si>
    <t>WOS:A1994BA73Q00019</t>
  </si>
  <si>
    <t>DIDONFRANCESCO, G; ADRIANI, A; GOBBI, GP</t>
  </si>
  <si>
    <t>1992 LATE WINTER OBSERVATIONS OF POLAR STRATOSPHERIC CLOUDS AND MIDDLE ATMOSPHERE TEMPERATURES AT MCMURDO STATION, ANTARCTICA</t>
  </si>
  <si>
    <t>ENEA,CRE CASACCIA,AREA ENERGIA AMBIENTE &amp; SALUTE,ROME,ITALY</t>
  </si>
  <si>
    <t>Italian National Agency New Technical Energy &amp; Sustainable Economics Development</t>
  </si>
  <si>
    <t>WOS:A1994BA73Q00020</t>
  </si>
  <si>
    <t>GIOVANELLI, G; BONASONI, P; EVANGELISTI, F; RAVEGNANI, F</t>
  </si>
  <si>
    <t>EASOE MEASUREMENTS OF O3, NO2 AND OCLO TOTAL COLUMNS BY UV-VIS SPECTROMETER AT ARE-OSTERSUND</t>
  </si>
  <si>
    <t>CNR,FISBAT,I-40126 BOLOGNA,ITALY</t>
  </si>
  <si>
    <t>Bonasoni, Paolo/C-6338-2015; Ravegnani, Fabrizio/A-7800-2009</t>
  </si>
  <si>
    <t>Ravegnani, Fabrizio/0000-0003-0735-9297</t>
  </si>
  <si>
    <t>WOS:A1994BA73Q00021</t>
  </si>
  <si>
    <t>ANAV, A; CIATTAGLIA, L; GUERRINI, A; VALENTI, C</t>
  </si>
  <si>
    <t>USE OF BREWER =03K AND =050 IN ANTARCTICA</t>
  </si>
  <si>
    <t>CNR,IFA,ROME,ITALY</t>
  </si>
  <si>
    <t>WOS:A1994BA73Q00022</t>
  </si>
  <si>
    <t>MARCUCCI, F; CANDIDI, M; ORSINI, S; STORINI, M</t>
  </si>
  <si>
    <t>SOUTHERN OZONE HOLE AND AURORAL ACTIVITY</t>
  </si>
  <si>
    <t>CNR,IST FIS SPAZIO INTERPLANETARIO,FRASCATI,ITALY</t>
  </si>
  <si>
    <t>Consiglio Nazionale delle Ricerche (CNR); Istituto Nazionale Astrofisica (INAF)</t>
  </si>
  <si>
    <t>WOS:A1994BA73Q00023</t>
  </si>
  <si>
    <t>CANDIDI, M; CERULLIIRELLI, P; ROSSI, L</t>
  </si>
  <si>
    <t>THE AGONET PROGRAM</t>
  </si>
  <si>
    <t>CNR,IFSI,FRASCATI,ITALY</t>
  </si>
  <si>
    <t>WOS:A1994BA73Q00024</t>
  </si>
  <si>
    <t>DESANTIS, A; CHIAPPINI, M</t>
  </si>
  <si>
    <t>CHAOS AND FRACTAL BEHAVIOR OF THE GEOMAGNETIC-FIELD OVER POLAR CAPS - SOME PRELIMINARY-RESULTS</t>
  </si>
  <si>
    <t>IST NAZL GEOFIS,ROME,ITALY</t>
  </si>
  <si>
    <t>Istituto Nazionale Geofisica e Vulcanologia (INGV)</t>
  </si>
  <si>
    <t>WOS:A1994BA73Q00025</t>
  </si>
  <si>
    <t>BLOCK, W; VANNIER, G</t>
  </si>
  <si>
    <t>WHAT IS ECOPHYSIOLOGY - 2 PERSPECTIVES</t>
  </si>
  <si>
    <t>ACTA OECOLOGICA-INTERNATIONAL JOURNAL OF ECOLOGY</t>
  </si>
  <si>
    <t>1st European Workshop on Invertebrate Ecophysiology</t>
  </si>
  <si>
    <t>SEP 21-25, 1992</t>
  </si>
  <si>
    <t>PAIMPONT, FRANCE</t>
  </si>
  <si>
    <t>ECOPHYSIOLOGY; ENVIRONMENT; ADAPTATION; INTERACTIONS; ORGANISM RESPONSE; PHYSIOLOGICAL MECHANISMS; EVOLUTION; COMPARATIVE AND EXPERIMENTAL APPROACHES; FUTURE RESEARCH</t>
  </si>
  <si>
    <t>Two perspectives of ecophysiology are presented with particular reference to invertebrate animals. The development of ecophysiology as a science is traced together with definitions of the subject. The importance of the evolutionary aspect of ecophysiology is stressed and the comparative versus experimental/modelling approaches are discussed. Ecophysiology is seen as forming the basis of Man's control over his environment in the modem world. The present status of the subject is defined and proposals made for future research themes.</t>
  </si>
  <si>
    <t>MUSEUM NATL HIST NAT,ECOL GEN LAB,CNRS,URA 689,F-91800 BRUNOY,FRANCE</t>
  </si>
  <si>
    <t>Centre National de la Recherche Scientifique (CNRS); Museum National d'Histoire Naturelle (MNHN)</t>
  </si>
  <si>
    <t>BLOCK, W (corresponding author), BRITISH ANTARCTIC SURVEY,NAT ENVIRONM RES COUNCIL,MADINGLEY RD,CAMBRIDGE CB3 0ET,ENGLAND.</t>
  </si>
  <si>
    <t>1146-609X</t>
  </si>
  <si>
    <t>ACTA OECOL</t>
  </si>
  <si>
    <t>Acta Oecol.-Int. J. Ecol.</t>
  </si>
  <si>
    <t>PE698</t>
  </si>
  <si>
    <t>WOS:A1994PE69800002</t>
  </si>
  <si>
    <t>DIFFERENTIAL SCANNING CALORIMETRY IN ECOPHYSIOLOGICAL RESEARCH</t>
  </si>
  <si>
    <t>DIFFERENTIAL SCANNING CALORIMETRY; ARTHROPODS; RESISTANCE ADAPTATIONS; FREEZING TOLERANCE; FREEZING INTOLERANCE; ANTIFREEZES; THERMAL HYSTERESIS; ICE NUCLEATORS; VITRIFICATION; COLLEMBOLA; ACARI; TIPULIDAE</t>
  </si>
  <si>
    <t>ANTIFREEZE PROTEIN-ACTIVITY; TENEBRIO-MOLITOR; ADORYBIOTUS-CORONIFER; GLASS-FORMATION; COLD TOLERANCE; ICE FORMATION; HEMOLYMPH; INSECTS; CRYOPROTECTION</t>
  </si>
  <si>
    <t>Differential Scanning Calorimetry (DSC) has improved knowledge of the physiological mechanisms underlying the resistance adaptations of many invertebrates. In particular, cold resistance has been examined by low temperature DSC in both freeze tolerant and freeze intolerant insects. Studies have included the investigation of antifreezes, including thermal hysteresis protein activity, and ice nucleating agents in both temperate and polar species. Sub-zero glass transitions (vitrification) have been identified as a possible strategy of cryoprotection in some species. Data on ice nucleation obtained by DSC techniques for a variety of arthropods are presented, and the relevance and potential of DSC to ecophysiological research, especially at low temperatures, is discussed.</t>
  </si>
  <si>
    <t>1873-6238</t>
  </si>
  <si>
    <t>WOS:A1994PE69800003</t>
  </si>
  <si>
    <t>THE INFLUENCE OF TEMPERATURE ON INDIVIDUAL GROWTH-RATES OF THE ANTARCTIC MITE ALASKOZETES-ANTARTICUS</t>
  </si>
  <si>
    <t>ALASKOZETES; GROWTH RATES; MITE; TEMPERATURE</t>
  </si>
  <si>
    <t>COLD TOLERANCE; MICROARTHROPODS; CRYPTOSTIGMATA; ARTHROPODS; ACARI</t>
  </si>
  <si>
    <t>A laboratory study was carried out to measure potential maximum growth rates and optimal temperatures for growth and survival of the Antarctic oribatid mite Alaskozetes antarcticus. Using individual culture chambers, growth (fresh weight increment), and survival was monitored in two juvenile instars and adults at three culture temperatures (2, 7, 12-degrees-C) over a 10 month period. Approximately 50 % of individuals survived for the duration of the study, with best survival being at 2-degrees-C and poorest at 12-degrees-C. Growth rates were rapid over short periods (e.g. nymphs could double their fresh weight in 4-6 weeks), although individuals then spent much longer periods at a more, stable weight in a resting or premoult stage. Mean and maximum growth rates were most rapid at 7-degrees-C, and moulting occurred predominantly in the 7 and 12-degrees-C cultures. Intermoult intervals suggested that individuals may achieve a single moult each year in the field, at microhabitat mean temperatures approaching 7-degrees-C. It is concluded that at low (2-degrees-C) temperatures survival is maximised, but at higher temperatures there is a trade-off between increased growth rate and moulting frequency, and increasing mortality with lower weight at moulting. The relationship between temperature and growth found in the laboratory suggests that in the field Alaskozetes may take full advantage of the abundant food resources available in summer, in order to achieve maximum growth rates and moult once each season.</t>
  </si>
  <si>
    <t>BRITISH ANTARCTIC SURVEY, NATL ENVIRONM RES COUNCIL, MADINGLEY RD, CAMBRIDGE CB3 0ET, ENGLAND.</t>
  </si>
  <si>
    <t>WOS:A1994PE69800006</t>
  </si>
  <si>
    <t>SUPERCOOLING POINTS AND WATER-CONTENT IN ACARI</t>
  </si>
  <si>
    <t>ACARI; COLD-HARDINESS; MITES; SUPERCOOLING; WATER CONTENT</t>
  </si>
  <si>
    <t>ANTARCTIC TERRESTRIAL ARTHROPODS; COLD-HARDINESS; SUBZERO TEMPERATURES; SIGNY ISLAND; TOLERANCE; SURVIVAL; COLLEMBOLA; NEMATODES; BEETLES; DIPTERA</t>
  </si>
  <si>
    <t>Supercooling point is correlated with total body water content in a wide range of terrestrial Acari from Antarctic, sub-Antarctic and temperate regions, which have not been cold-hardened by prior exposure to winter low temperatures. This suggests that low water content is itself an important pre-adaptive features conferring considerable cold-hardiness among terrestrial mites. Other physiologial and behavioural adaptations, for example clearing the gut of potential ice nucleating agents, accumulation of cryoprotectants and behavioural avoidance of low temperatures are considered to be possible secondary adaptations.</t>
  </si>
  <si>
    <t>PUGH, PJA (corresponding author), BRITISH ANTARCTIC SURVEY,NAT ENVIRONM RES COUNCIL,MADINGLEY RD,CAMBRIDGE CB3 0ET,ENGLAND.</t>
  </si>
  <si>
    <t>WOS:A1994PE69800009</t>
  </si>
  <si>
    <t>DAYTON, PK; MORDIDA, BJ; BACON, F</t>
  </si>
  <si>
    <t>POLAR MARINE COMMUNITIES</t>
  </si>
  <si>
    <t>AMERICAN ZOOLOGIST</t>
  </si>
  <si>
    <t>Symposium on Science as a Way of Knowing-Biodiversity, at the Annual Meeting of the American-Society-of-Zoologists</t>
  </si>
  <si>
    <t>DEC 27-30, 1992</t>
  </si>
  <si>
    <t>VANCOUVER, CANADA</t>
  </si>
  <si>
    <t>This paper offers a sweeping but very superficial review of the marine biology of polar seas. The marine systems in the Arctic and Antarctic have in common polar positions and cold temperatures, otherwise they are strikingly different. The Arctic has broad shallow continental shelves with seasonally fluctuating physical conditions and a massive fresh water impact in the northern coastal zones. However, it has a low seasonality of pack ice and little vertical mixing. In contrast, the Antarctic has over twice the oceanic surface area, deep narrow shelves, and, except for ice cover, a relatively stable physical environment with very little terrestrial input. The Antarctic has great pack ice seasonality and much vertical mixing. Primary productivity in the polar areas tends to be strongly pulsed with the zooplankton lagging behind; however there are many exceptions to such generalizations. Most recent research has focused on specific patterns and processes resulting in biological hot spots such as predictable leads in the ice, polynyas, oceanographic fronts, areas of intense mixing, and the marginal ice zone. This review attempts to weave these recent oceanographic studies into the geological history of each habitat in an effort to develop a holistic understanding of the biological processes.</t>
  </si>
  <si>
    <t>DAYTON, PK (corresponding author), UNIV CALIF SAN DIEGO,SCRIPPS INST OCEANOG,LA JOLLA,CA 92093, USA.</t>
  </si>
  <si>
    <t>AMER SOC ZOOLOGISTS</t>
  </si>
  <si>
    <t>1041 NEW HAMPSHIRE ST, LAWRENCE, KS 66044</t>
  </si>
  <si>
    <t>0003-1569</t>
  </si>
  <si>
    <t>AM ZOOL</t>
  </si>
  <si>
    <t>Am. Zool.</t>
  </si>
  <si>
    <t>PL539</t>
  </si>
  <si>
    <t>WOS:A1994PL53900010</t>
  </si>
  <si>
    <t>MAURETTE, M; IMMEL, G; HAMMER, C; HARVEY, R; KURAT, G; TAYLOR, S</t>
  </si>
  <si>
    <t>Zolensky, ME; Wilson, TL; Rietmeijer, FJM; Flynn, GJ</t>
  </si>
  <si>
    <t>COLLECTION AND CURATION OF IDPS FROM THE GREENLAND AND ANTARCTIC ICE SHEETS</t>
  </si>
  <si>
    <t>ANALYSIS OF INTERPLANETARY DUST</t>
  </si>
  <si>
    <t>AIP CONFERENCE PROCEEDINGS</t>
  </si>
  <si>
    <t>NASA/LPI Workshop on the Analysis of Interplanetary Dust</t>
  </si>
  <si>
    <t>MAY 15-17, 1993</t>
  </si>
  <si>
    <t>LUNAR &amp; PLANETARY INST, HOUSTON, TX</t>
  </si>
  <si>
    <t>LUNAR &amp; PLANETARY INST</t>
  </si>
  <si>
    <t>CSNSM,F-91405 ORSAY,FRANCE</t>
  </si>
  <si>
    <t>Universite Paris Saclay</t>
  </si>
  <si>
    <t>AIP PRESS</t>
  </si>
  <si>
    <t>AMERICAN INSTITUTE OF PHYSICS 500 SUNNYSIDE BOULEVARD, WOODBURY, NY 11797-2999</t>
  </si>
  <si>
    <t>0094-243X</t>
  </si>
  <si>
    <t>1-56396-341-8</t>
  </si>
  <si>
    <t>AIP CONF PROC</t>
  </si>
  <si>
    <t>Astronomy &amp; Astrophysics; Geosciences, Multidisciplinary</t>
  </si>
  <si>
    <t>Astronomy &amp; Astrophysics; Geology</t>
  </si>
  <si>
    <t>BB16K</t>
  </si>
  <si>
    <t>WOS:A1994BB16K00022</t>
  </si>
  <si>
    <t>RAZOULS, C</t>
  </si>
  <si>
    <t>MARINE PLANKTONIC COPEPOD FAUNA OF THE ANTARCTIC AND SUB-ANTARCTIC</t>
  </si>
  <si>
    <t>ANNALES DE L INSTITUT OCEANOGRAPHIQUE</t>
  </si>
  <si>
    <t>PLANKTON; COPEPODS; ANTARCTIC; SUB-ANTARCTIC; FAUNA</t>
  </si>
  <si>
    <t>CALANUS-PROPINQUUS COPEPODA; DIEL VERTICAL MIGRATION; WEDDELL SEA ANTARCTICA; SOUTH-GEORGIA; CALANOIDES-ACUTUS; ZOOPLANKTON COMMUNITY; RHINCALANUS-GIGAS; EUCHAETA-ANTARCTICA; BRANSFIELD STRAIT; MCMURDO SOUND</t>
  </si>
  <si>
    <t>This manual is the first to present the marine planktonic copepod fauna of the Antarctic with a key to the determination of the species most frequently encountered, ie. 82 species among the 312 forms (including 18 doubtful ones) recorded by various authors in the Antarctic and Subantarctic waters.</t>
  </si>
  <si>
    <t>RAZOULS, C (corresponding author), UNIV PARIS,INSU,OBSERV OCEANOL,CNRS,F-66650 BANYULS SUR MER,FRANCE.</t>
  </si>
  <si>
    <t>INSTITUT OCEANOGRAPHIQUE</t>
  </si>
  <si>
    <t>SERVICE DES PUBLICATIONS 195 RUE SAINT-JACQUES, 75005 PARIS, FRANCE</t>
  </si>
  <si>
    <t>0078-9682</t>
  </si>
  <si>
    <t>ANN I OCEANOGR PARIS</t>
  </si>
  <si>
    <t>Ann. Inst. Oceanogr.</t>
  </si>
  <si>
    <t>PD030</t>
  </si>
  <si>
    <t>WOS:A1994PD03000001</t>
  </si>
  <si>
    <t>CINI, R; PETRONIO, BM; DEGLIINNOCENTI, N; STORTINI, AM; BRAGUGLIA, C; CALACE, N</t>
  </si>
  <si>
    <t>FULVIC-ACIDS IN THE ANTARCTIC SNOW VIA MARINE AEROSOL</t>
  </si>
  <si>
    <t>ANNALI DI CHIMICA</t>
  </si>
  <si>
    <t>ENVIRONMENT; EXCHANGE</t>
  </si>
  <si>
    <t>We show for the first time the presence of fulvic acids in Antarctic snow.</t>
  </si>
  <si>
    <t>UNIV ROME,DIPARTIMENTO CHIM,I-00185 ROME,ITALY</t>
  </si>
  <si>
    <t>CINI, R (corresponding author), DIPARTIMENTO CHIM ORGAN UGO SCHIFF,CHIM FIS TECN LAB,VIA G CAPPONI 9,I-50121 FLORENCE,ITALY.</t>
  </si>
  <si>
    <t>SOC CHIMICA ITALIANA</t>
  </si>
  <si>
    <t>ROME</t>
  </si>
  <si>
    <t>VIALE LIEGI 48, I-00198 ROME, ITALY</t>
  </si>
  <si>
    <t>0003-4592</t>
  </si>
  <si>
    <t>ANN CHIM-ROME</t>
  </si>
  <si>
    <t>Ann. Chim.</t>
  </si>
  <si>
    <t>9-10</t>
  </si>
  <si>
    <t>Chemistry, Analytical; Environmental Sciences</t>
  </si>
  <si>
    <t>Chemistry; Environmental Sciences &amp; Ecology</t>
  </si>
  <si>
    <t>QH118</t>
  </si>
  <si>
    <t>WOS:A1994QH11800004</t>
  </si>
  <si>
    <t>JACKA, TH</t>
  </si>
  <si>
    <t>Jones, SJ</t>
  </si>
  <si>
    <t>INVESTIGATIONS OF DISCREPANCIES BETWEEN LABORATORY STUDIES OF THE FLOW OF ICE - DENSITY, SAMPLE SHAPE AND SIZE, AND GRAIN-SIZE</t>
  </si>
  <si>
    <t>ANNALS OF GLACIOLOGY, VOL 19, 1994: PROCEEDINGS OF THE SYMPOSIUM ON APPLIED ICE AND SNOW RESEARCH</t>
  </si>
  <si>
    <t>ANNALS OF GLACIOLOGY</t>
  </si>
  <si>
    <t>Symposium on Applied Ice and Snow Research</t>
  </si>
  <si>
    <t>APR 18-23, 1993</t>
  </si>
  <si>
    <t>ROVANIEMI, FINLAND</t>
  </si>
  <si>
    <t>ANTARCTIC CRC,HOBART 7001,AUSTRALIA</t>
  </si>
  <si>
    <t>INT GLACIOLOGICAL SOC</t>
  </si>
  <si>
    <t>LENSFIELD RD, CAMBRIDGE, ENGLAND CB2 1ER</t>
  </si>
  <si>
    <t>0260-3055</t>
  </si>
  <si>
    <t>0-946417-11-3</t>
  </si>
  <si>
    <t>ANN GLACIOL</t>
  </si>
  <si>
    <t>10.3189/1994AoG19-1-146-154</t>
  </si>
  <si>
    <t>Engineering, Civil; Geology</t>
  </si>
  <si>
    <t>BB64A</t>
  </si>
  <si>
    <t>WOS:A1994BB64A00024</t>
  </si>
  <si>
    <t>WINTHER, JG</t>
  </si>
  <si>
    <t>Morris, EM</t>
  </si>
  <si>
    <t>SPECTRAL BI-DIRECTIONAL REFLECTANCE OF SNOW AND GLACIER ICE MEASURED IN DRONNING MAUD LAND, ANTARCTICA</t>
  </si>
  <si>
    <t>ANNALS OF GLACIOLOGY, VOL 20, 1994: PROCEEDINGS OF THE FIFTH INTERNATIONAL SYMPOSIUM ON ANTARCTIC GLACIOLOGY (VISAG)</t>
  </si>
  <si>
    <t>5th International Symposium on Antarctic Glasiology (VISAG)</t>
  </si>
  <si>
    <t>SEP 05-11, 1993</t>
  </si>
  <si>
    <t>CAMBRIDGE, ENGLAND</t>
  </si>
  <si>
    <t>SINTEF,NORWEGIAN HYDROTECH LAB,N-7034 TRONDHEIM,NORWAY</t>
  </si>
  <si>
    <t>SINTEF</t>
  </si>
  <si>
    <t>0-946417-14-8</t>
  </si>
  <si>
    <t>10.3189/172756494794587212</t>
  </si>
  <si>
    <t>Geosciences, Multidisciplinary; Oceanography; Water Resources</t>
  </si>
  <si>
    <t>Geology; Oceanography; Water Resources</t>
  </si>
  <si>
    <t>BD16B</t>
  </si>
  <si>
    <t>WOS:A1994BD16B00001</t>
  </si>
  <si>
    <t>SKVARCA, P</t>
  </si>
  <si>
    <t>CHANGES AND SURFACE FEATURES OF THE LARSEN ICE SHELF, ANTARCTICA, DERIVED FROM LANDSAT AND KOSMOS MOSAICS</t>
  </si>
  <si>
    <t>INST ANTARTICO ARGENTINO,RA-1010 BUENOS AIRES,ARGENTINA</t>
  </si>
  <si>
    <t>10.3189/172756494794587140</t>
  </si>
  <si>
    <t>WOS:A1994BD16B00002</t>
  </si>
  <si>
    <t>JACKA, TH; LI, J</t>
  </si>
  <si>
    <t>THE STEADY-STATE CRYSTAL SIZE OF DEFORMING ICE</t>
  </si>
  <si>
    <t>ANTARCTIC COOPERAT RES CTR,HOBART,TAS 7001,AUSTRALIA</t>
  </si>
  <si>
    <t>10.3189/172756494794587230</t>
  </si>
  <si>
    <t>WOS:A1994BD16B00003</t>
  </si>
  <si>
    <t>SHERJAL, I; FILY, M</t>
  </si>
  <si>
    <t>TEMPORAL VARIATIONS OF MICROWAVE BRIGHTNESS TEMPERATURES OVER ANTARCTICA</t>
  </si>
  <si>
    <t>LAB GLACIOL &amp; GEOPHYS ENVIRONM,F-38402 ST MARTIN DHERES,FRANCE</t>
  </si>
  <si>
    <t>10.3189/172756494794587131</t>
  </si>
  <si>
    <t>WOS:A1994BD16B00004</t>
  </si>
  <si>
    <t>LINGLE, CS; LEE, LH; ZWALLY, HJ; SEISS, TC</t>
  </si>
  <si>
    <t>RECENT ELEVATION INCREASE ON LAMBERT GLACIER, ANTARCTICA, FROM ORBIT CROSS-OVER ANALYSIS OF SATELLITE-RADAR ALTIMETRY</t>
  </si>
  <si>
    <t>UNIV ALASKA,INST GEOPHYS,FAIRBANKS,AK 99775</t>
  </si>
  <si>
    <t>University of Alaska System; University of Alaska Fairbanks</t>
  </si>
  <si>
    <t>10.3189/172756494794586907</t>
  </si>
  <si>
    <t>WOS:A1994BD16B00005</t>
  </si>
  <si>
    <t>JEFFRIES, MO; VEAZEY, AL; MORRIS, K; KROUSE, HR</t>
  </si>
  <si>
    <t>DEPOSITIONAL ENVIRONMENT OF THE SNOW COVER ON WEST ANTARCTIC PACK-ICE FLOES</t>
  </si>
  <si>
    <t>UNIV ALASKA FAIRBANKS,INST GEOPHYS,FAIRBANKS,AK 99775</t>
  </si>
  <si>
    <t>10.3189/172756494794587546</t>
  </si>
  <si>
    <t>WOS:A1994BD16B00006</t>
  </si>
  <si>
    <t>JACOBEL, RW; ROBINSON, AE; BINDSCHADLER, RA</t>
  </si>
  <si>
    <t>STUDIES OF THE GROUNDING-LINE LOCATION ON ICE STREAMS-D AND ICE STREAMS-E, ANTARCTICA</t>
  </si>
  <si>
    <t>ST OLAF COLL,DEPT PHYS,NORTHFIELD,MN 55057</t>
  </si>
  <si>
    <t>Saint Olaf College</t>
  </si>
  <si>
    <t>10.3189/172756494794587186</t>
  </si>
  <si>
    <t>WOS:A1994BD16B00007</t>
  </si>
  <si>
    <t>HERZFELD, UC; LINGLE, CS; LEE, LH</t>
  </si>
  <si>
    <t>RECENT ADVANCE OF THE GROUNDING LINE OF LAMBERT GLACIER, ANTARCTICA, DEDUCED FROM SATELLITE-RADAR ALTIMETRY</t>
  </si>
  <si>
    <t>UNIV CALIF SAN DIEGO,SCRIPPS INST OCEANOG,LA JOLLA,CA 92093</t>
  </si>
  <si>
    <t>University of California System; University of California San Diego; Scripps Institution of Oceanography</t>
  </si>
  <si>
    <t>Herzfeld, Ute/AAE-5115-2019</t>
  </si>
  <si>
    <t>Herzfeld, Ute/0000-0002-5694-4698</t>
  </si>
  <si>
    <t>10.3189/172756494794587078</t>
  </si>
  <si>
    <t>WOS:A1994BD16B00008</t>
  </si>
  <si>
    <t>BAMBER, JL</t>
  </si>
  <si>
    <t>A DIGITAL ELEVATION MODEL OF THE ANTARCTIC ICE SHEET DERIVED FROM ERS-1 ALTIMETER DATA AND COMPARISON WITH TERRESTRIAL MEASUREMENTS</t>
  </si>
  <si>
    <t>UNIV COLL LONDON,DEPT SPACE &amp; CLIMATE PHYS,MULLARD SPACE SCI LAB,DORKING RH5 6NT,ENGLAND</t>
  </si>
  <si>
    <t>University of London; University College London</t>
  </si>
  <si>
    <t>10.3189/172756494794586934</t>
  </si>
  <si>
    <t>WOS:A1994BD16B00009</t>
  </si>
  <si>
    <t>VERBERS, ALLM; DAMM, V</t>
  </si>
  <si>
    <t>MORPHOLOGY AND LATE CENOZOIC (&lt;5-MA) GLACIAL HISTORY OF THE AREA BETWEEN DAVID AND MAWSON GLACIERS, VICTORIA LAND, ANTARCTICA</t>
  </si>
  <si>
    <t>BGR,D-30631 HANNOVER,GERMANY</t>
  </si>
  <si>
    <t>10.3189/172756494794587069</t>
  </si>
  <si>
    <t>WOS:A1994BD16B00010</t>
  </si>
  <si>
    <t>VEAZEY, AL; JEFFRIES, MO; MORRIS, K</t>
  </si>
  <si>
    <t>SMALL-SCALE VARIABILITY OF PHYSICAL PROPERTIES AND STRUCTURAL CHARACTERISTICS OF ANTARCTIC FAST ICE</t>
  </si>
  <si>
    <t>10.3189/172756494794586925</t>
  </si>
  <si>
    <t>WOS:A1994BD16B00011</t>
  </si>
  <si>
    <t>LESTRINGANT, R</t>
  </si>
  <si>
    <t>A 2-DIMENSIONAL FINITE-ELEMENT STUDY OF FLOW IN THE TRANSITION ZONE BETWEEN AN ICE SHEET AND AN ICE SHELF</t>
  </si>
  <si>
    <t>10.3189/172756494794587041</t>
  </si>
  <si>
    <t>WOS:A1994BD16B00012</t>
  </si>
  <si>
    <t>HIGASHI, A; FUJII, Y</t>
  </si>
  <si>
    <t>STUDIES ON MICROPARTICLES CONTAINED IN MEDIUM-DEPTH ICE CORES RETRIEVED FROM EAST DRONNING MAUD LAND, ANTARCTICA</t>
  </si>
  <si>
    <t>INT CHRISTIAN UNIV,MITAKA,TOKYO 181,JAPAN</t>
  </si>
  <si>
    <t>International Christian University</t>
  </si>
  <si>
    <t>10.3189/172756494794586998</t>
  </si>
  <si>
    <t>WOS:A1994BD16B00013</t>
  </si>
  <si>
    <t>FUJITA, S; MAE, S</t>
  </si>
  <si>
    <t>CAUSES AND NATURE OF ICE-SHEET RADIO-ECHO INTERNAL REFLECTIONS ESTIMATED FROM THE DIELECTRIC PROPERTIES OF ICE</t>
  </si>
  <si>
    <t>HOKKAIDO UNIV,FAC ENGN,DEPT APPL PHYS,SAPPORO,HOKKAIDO 060,JAPAN</t>
  </si>
  <si>
    <t>Hokkaido University</t>
  </si>
  <si>
    <t>Fujita, Shuji/A-7884-2016</t>
  </si>
  <si>
    <t>Fujita, Shuji/0000-0003-0127-0777</t>
  </si>
  <si>
    <t>10.3189/172756494794587311</t>
  </si>
  <si>
    <t>WOS:A1994BD16B00014</t>
  </si>
  <si>
    <t>KAMEDA, T; SHOJI, H; KAWADA, K; WATANABE, O; CLAUSEN, HB</t>
  </si>
  <si>
    <t>AN EMPIRICAL RELATION BETWEEN OVERBURDEN PRESSURE AND FIRN DENSITY</t>
  </si>
  <si>
    <t>KITAMI INST TECHNOL,KITAMI,HOKKAIDO 090,JAPAN</t>
  </si>
  <si>
    <t>Kitami Institute of Technology</t>
  </si>
  <si>
    <t>Clausen, Helene/AAU-8786-2020</t>
  </si>
  <si>
    <t>10.3189/172756494794587267</t>
  </si>
  <si>
    <t>WOS:A1994BD16B00015</t>
  </si>
  <si>
    <t>KAMEDA, T; NARUSE, R</t>
  </si>
  <si>
    <t>CHARACTERISTICS OF BUBBLE VOLUMES IN FIRN ICE TRANSITION LAYERS OF ICE CORES FROM POLAR ICE SHEETS</t>
  </si>
  <si>
    <t>10.3189/172756494794587447</t>
  </si>
  <si>
    <t>WOS:A1994BD16B00016</t>
  </si>
  <si>
    <t>LUCCHITTA, BK; MULLINS, KF; SMITH, CE; FERRIGNO, JG</t>
  </si>
  <si>
    <t>VELOCITIES OF THE SMITH GLACIER ICE TONGUE AND DOTSON ICE SHELF, WALGREEN COAST, MARIE-BYRD-LAND, WEST ANTARCTICA</t>
  </si>
  <si>
    <t>US GEOL SURVEY,FLAGSTAFF,AZ 86001</t>
  </si>
  <si>
    <t>United States Department of the Interior; United States Geological Survey</t>
  </si>
  <si>
    <t>10.3189/172756494794587573</t>
  </si>
  <si>
    <t>WOS:A1994BD16B00017</t>
  </si>
  <si>
    <t>NIXDORF, U; OERTER, H; MILLER, H</t>
  </si>
  <si>
    <t>1ST ACCESS TO THE OCEAN BENEATH EKSTROMISEN, ANTARCTICA, BY MEANS OF HOT-WATER DRILLING</t>
  </si>
  <si>
    <t>Nixdorf, Uwe/0000-0002-6288-4361</t>
  </si>
  <si>
    <t>10.3189/172756494794587203</t>
  </si>
  <si>
    <t>WOS:A1994BD16B00018</t>
  </si>
  <si>
    <t>HAMMER, CU; CLAUSEN, HB; LANGWAY, CC</t>
  </si>
  <si>
    <t>ELECTRICAL CONDUCTIVITY METHOD (ECM) STRATIGRAPHIC DATING OF THE BYRD STATION ICE CORE, ANTARCTICA</t>
  </si>
  <si>
    <t>UNIV COPENHAGEN,NIELS BOHR INST,DEPT GEOPHYS,DK-2200 COPENHAGEN,DENMARK</t>
  </si>
  <si>
    <t>University of Copenhagen; Niels Bohr Institute</t>
  </si>
  <si>
    <t>10.3189/172756494794587555</t>
  </si>
  <si>
    <t>WOS:A1994BD16B00019</t>
  </si>
  <si>
    <t>GRAF, W; MOSER, H; REINWARTH, O; KIPFSTUHL, J; OERTER, H; MINIKIN, A; WAGENBACH, D</t>
  </si>
  <si>
    <t>SNOW-ACCUMULATION RATES AND ISOTOPIC CONTENT (H-2, H-3) OF NEAR-SURFACE FIRN FROM THE FILCHNER-RONNE ICE SHELF, ANTARCTICA</t>
  </si>
  <si>
    <t>GSF,INST HYDROL,D-85758 OBERSCHLEISSHEIM,GERMANY</t>
  </si>
  <si>
    <t>Helmholtz Association; Helmholtz-Center Munich - German Research Center for Environmental Health</t>
  </si>
  <si>
    <t>Minikin, Andreas/A-3904-2011</t>
  </si>
  <si>
    <t>Minikin, Andreas/0000-0003-0999-4657</t>
  </si>
  <si>
    <t>10.3189/172756494794587357</t>
  </si>
  <si>
    <t>WOS:A1994BD16B00020</t>
  </si>
  <si>
    <t>SHABTAIE, S; BENTLEY, CR</t>
  </si>
  <si>
    <t>ELECTRICAL RESISTIVITY MEASUREMENTS ON ICE STREAM-B, ANTARCTICA</t>
  </si>
  <si>
    <t>UNIV WISCONSIN,GEOPHYS &amp; POLAR RES CTR,MADISON,WI 53706</t>
  </si>
  <si>
    <t>University of Wisconsin System; University of Wisconsin Madison</t>
  </si>
  <si>
    <t>10.3189/172756494794587465</t>
  </si>
  <si>
    <t>WOS:A1994BD16B00021</t>
  </si>
  <si>
    <t>YI, D; BENTLEY, CR</t>
  </si>
  <si>
    <t>ANALYSIS OF SATELLITE RADAR-ALTIMETER RETURN WAVE FORMS OVER THE EAST ANTARCTIC ICE SHEET</t>
  </si>
  <si>
    <t>10.3189/172756494794587429</t>
  </si>
  <si>
    <t>WOS:A1994BD16B00022</t>
  </si>
  <si>
    <t>UCHIDA, T; HONDOH, T; MAE, SJ; DUVAL, P; LIPENKOV, VY</t>
  </si>
  <si>
    <t>EFFECTS OF TEMPERATURE AND PRESSURE ON THE TRANSFORMATION RATE FROM AIR BUBBLES TO AIR-HYDRATE CRYSTALS IN ICE SHEETS</t>
  </si>
  <si>
    <t>HOKKAIDO NATL IND RES INST,SAPPORO 062,JAPAN</t>
  </si>
  <si>
    <t>National Institute of Advanced Industrial Science &amp; Technology (AIST)</t>
  </si>
  <si>
    <t>HONDOH, TAKEO/E-7551-2011; Lipenkov, Vladimir/Q-8262-2016</t>
  </si>
  <si>
    <t>Lipenkov, Vladimir/0000-0003-4221-5440</t>
  </si>
  <si>
    <t>10.3189/172756494794587366</t>
  </si>
  <si>
    <t>WOS:A1994BD16B00023</t>
  </si>
  <si>
    <t>NOVICK, AN; BENTLEY, CR; LORD, N</t>
  </si>
  <si>
    <t>ICE THICKNESS, BED TOPOGRAPHY AND BASAL-REFLECTION STRENGTHS FROM RADAR SOUNDING, UPSTREAM-B, WEST ANTARCTICA</t>
  </si>
  <si>
    <t>10.3189/172756494794587618</t>
  </si>
  <si>
    <t>WOS:A1994BD16B00024</t>
  </si>
  <si>
    <t>CLARKE, TS; BENTLEY, CR</t>
  </si>
  <si>
    <t>HIGH-RESOLUTION RADAR ON ICE STREAM B2, ANTARCTICA - MEASUREMENTS OF ELECTROMAGNETIC WAVE SPEED IN FIRN AND STRAIN HISTORY FROM BURIED CREVASSES</t>
  </si>
  <si>
    <t>10.3189/172756494794587339</t>
  </si>
  <si>
    <t>WOS:A1994BD16B00025</t>
  </si>
  <si>
    <t>BINTANJA, R; VANDENBROEKE, MR</t>
  </si>
  <si>
    <t>LOCAL CLIMATE, CIRCULATION AND SURFACE-ENERGY BALANCE OF AN ANTARCTIC BLUE-ICE AREA</t>
  </si>
  <si>
    <t>UNIV UTRECHT,INST MARINE &amp; ATMOSPHER RES,3584 CC UTRECHT,NETHERLANDS</t>
  </si>
  <si>
    <t>Van den Broeke, Michiel R./F-7867-2011</t>
  </si>
  <si>
    <t>Van den Broeke, Michiel R./0000-0003-4662-7565; Bintanja, Richard/0000-0002-0465-5923</t>
  </si>
  <si>
    <t>10.3189/172756494794587410</t>
  </si>
  <si>
    <t>WOS:A1994BD16B00026</t>
  </si>
  <si>
    <t>LIU, C; BENTLEY, CR; LORD, NE</t>
  </si>
  <si>
    <t>C-AXES FROM RADAR DEPOLARIZATION EXPERIMENTS AT UPSTREAM-B CAMP, ANTARCTICA, IN 1991-92</t>
  </si>
  <si>
    <t>10.3189/172756494794587258</t>
  </si>
  <si>
    <t>WOS:A1994BD16B00027</t>
  </si>
  <si>
    <t>ATRE, SR; BENTLEY, CR</t>
  </si>
  <si>
    <t>INDICATION OF A DILATANT BED NEAR DOWNSTREAM-B CAMP, ICE STREAM-B, ANTARCTICA</t>
  </si>
  <si>
    <t>10.3189/172756494794587113</t>
  </si>
  <si>
    <t>WOS:A1994BD16B00028</t>
  </si>
  <si>
    <t>ANANDAKRISHNAN, S; ALLEY, RB</t>
  </si>
  <si>
    <t>ICE STREAM-C, ANTARCTICA, STICKY SPOTS DETECTED BY MICROEARTHQUAKE MONITORING</t>
  </si>
  <si>
    <t>PENN STATE UNIV,DEPT GEOSCI,UNIVERSITY PK,PA 16802</t>
  </si>
  <si>
    <t>Pennsylvania Commonwealth System of Higher Education (PCSHE); Pennsylvania State University; Pennsylvania State University - University Park</t>
  </si>
  <si>
    <t>Anandakrishnan, Sridhar/JCN-5026-2023</t>
  </si>
  <si>
    <t>10.3189/172756494794587276</t>
  </si>
  <si>
    <t>WOS:A1994BD16B00029</t>
  </si>
  <si>
    <t>ALLEY, RB; ANANDAKRISHNAN, S; BENTLEY, CR; LORD, N</t>
  </si>
  <si>
    <t>A WATER-PIRACY HYPOTHESIS FOR THE STAGNATION OF ICE STREAM-C, ANTARCTICA</t>
  </si>
  <si>
    <t>PENN STATE UNIV,CTR EARTH SYST SCI,UNIVERSITY PK,PA 16802</t>
  </si>
  <si>
    <t>10.3189/172756494794587032</t>
  </si>
  <si>
    <t>WOS:A1994BD16B00030</t>
  </si>
  <si>
    <t>ALLISON, I; WORBY, A</t>
  </si>
  <si>
    <t>SEASONAL CHANGES OF SEA-ICE CHARACTERISTICS OFF EAST ANTARCTICA</t>
  </si>
  <si>
    <t>Allison, Ian F/I-4477-2015; Worby, Anthony P/A-2373-2012</t>
  </si>
  <si>
    <t>Allison, Ian F/0000-0001-9599-0251;</t>
  </si>
  <si>
    <t>10.3189/172756494794587096</t>
  </si>
  <si>
    <t>WOS:A1994BD16B00031</t>
  </si>
  <si>
    <t>GOODWIN, ID; HIGHAM, M; ALLISON, I; REN, JW</t>
  </si>
  <si>
    <t>ACCUMULATION VARIATION IN EASTERN KEMP LAND, ANTARCTICA</t>
  </si>
  <si>
    <t>UNIV MELBOURNE,SCH EARTH SCI,PARKVILLE,VIC 3052,AUSTRALIA</t>
  </si>
  <si>
    <t>University of Melbourne</t>
  </si>
  <si>
    <t>Allison, Ian F/I-4477-2015</t>
  </si>
  <si>
    <t>Allison, Ian F/0000-0001-9599-0251; Goodwin, Ian/0000-0001-8682-6409</t>
  </si>
  <si>
    <t>10.3189/172756494794587393</t>
  </si>
  <si>
    <t>WOS:A1994BD16B00032</t>
  </si>
  <si>
    <t>SALAMATIN, AN; LIPENKOV, VY; BLINOV, KV</t>
  </si>
  <si>
    <t>VOSTOK (ANTARCTICA) CLIMATE RECORD TIME-SCALE DEDUCED FROM THE ANALYSIS OF A BOREHOLE-TEMPERATURE PROFILE</t>
  </si>
  <si>
    <t>KAZAN VI LENIN STATE UNIV,DEPT APPL MATH,KAZAN 420008,RUSSIA</t>
  </si>
  <si>
    <t>Kazan Federal University</t>
  </si>
  <si>
    <t>Lipenkov, Vladimir/Q-8262-2016; Salamatin, Andrey/A-9831-2016</t>
  </si>
  <si>
    <t>Lipenkov, Vladimir/0000-0003-4221-5440; Salamatin, Andrey/0000-0002-5988-6024</t>
  </si>
  <si>
    <t>10.3189/172756494794587564</t>
  </si>
  <si>
    <t>WOS:A1994BD16B00033</t>
  </si>
  <si>
    <t>MORSE, DL; WADDINGTON, ED</t>
  </si>
  <si>
    <t>RECENT SURVEY OF BRINE INFILTRATION IN MCMURDO ICE SHELF, ANTARCTICA</t>
  </si>
  <si>
    <t>UNIV WASHINGTON,GEOPHYS PROGRAM AK50,SEATTLE,WA 98195</t>
  </si>
  <si>
    <t>10.3189/172756494794586952</t>
  </si>
  <si>
    <t>WOS:A1994BD16B00034</t>
  </si>
  <si>
    <t>WADDINGTON, ED; MORSE, DL</t>
  </si>
  <si>
    <t>SPATIAL VARIATIONS OF LOCAL CLIMATE AT TAYLOR DOME, ANTARCTICA - IMPLICATIONS FOR PALEOCLIMATE FROM ICE CORES</t>
  </si>
  <si>
    <t>UNIV WASHINGTON,GEOPHYS PROGRAM,SEATTLE,WA 98195</t>
  </si>
  <si>
    <t>10.3189/172756494794587014</t>
  </si>
  <si>
    <t>WOS:A1994BD16B00035</t>
  </si>
  <si>
    <t>OSADA, K</t>
  </si>
  <si>
    <t>SEASONAL VARIATIONS OF MAJOR IONIC CONCENTRATION LEVELS IN DRIFTING-SNOW SAMPLES OBTAINED FROM EAST DRONNING MAUD LAND, EAST ANTARCTICA</t>
  </si>
  <si>
    <t>NAGOYA UNIV,SOLAR TERR ENVIRONM,NAGOYA 46401,JAPAN</t>
  </si>
  <si>
    <t>Nagoya University</t>
  </si>
  <si>
    <t>Osada, Kazuo/I-6395-2014</t>
  </si>
  <si>
    <t>Osada, Kazuo/0000-0003-3100-5835</t>
  </si>
  <si>
    <t>10.3189/172756494794587528</t>
  </si>
  <si>
    <t>WOS:A1994BD16B00036</t>
  </si>
  <si>
    <t>GOW, AJ</t>
  </si>
  <si>
    <t>POST-DRILLING RECRYSTALLIZATION OF THE BYRD-STATION DEEP ICE CORE AND ITS RELEVANCE TO CURRENT AND FUTURE DEEP-CORE DRILLING ON POLAR ICE SHEETS</t>
  </si>
  <si>
    <t>USA,COLD REGIONS RES &amp; ENGN LAB,HANOVER,NH 03755</t>
  </si>
  <si>
    <t>United States Department of Defense; United States Army; U.S. Army Corps of Engineers; U.S. Army Engineer Research &amp; Development Center (ERDC); Cold Regions Research &amp; Engineering Laboratory (CRREL)</t>
  </si>
  <si>
    <t>10.3189/172756494794587005</t>
  </si>
  <si>
    <t>WOS:A1994BD16B00037</t>
  </si>
  <si>
    <t>GOW, AJ; GOVONI, JW</t>
  </si>
  <si>
    <t>AN 80-YEAR RECORD OF RETREAT OF THE KOETTLITZ ICE TONGUE, MCMURDO-SOUND, ANTARCTICA</t>
  </si>
  <si>
    <t>USA,COLD REG RES &amp; ENGN LAB,HANOVER,NH 03755</t>
  </si>
  <si>
    <t>10.3189/172756494794587249</t>
  </si>
  <si>
    <t>WOS:A1994BD16B00038</t>
  </si>
  <si>
    <t>TAKAHASHI, S; AGETA, Y; FUJII, Y; WATANABE, O</t>
  </si>
  <si>
    <t>SURFACE MASS BALANCE IN EAST DRONNING MAUD LAND, ANTARCTICA, OBSERVED BY JAPANESE ANTARCTIC RESEARCH EXPEDITIONS</t>
  </si>
  <si>
    <t>10.3189/172756494794587474</t>
  </si>
  <si>
    <t>WOS:A1994BD16B00039</t>
  </si>
  <si>
    <t>CASASSA, G; WHILLANS, IM</t>
  </si>
  <si>
    <t>DECAY OF SURFACE TOPOGRAPHY N THE ROSS ICE SHELF, ANTARCTICA</t>
  </si>
  <si>
    <t>OHIO STATE UNIV,BYRD POLAR RES CTR,COLUMBUS,OH 43210</t>
  </si>
  <si>
    <t>Casassa, Gino/AAX-6142-2020</t>
  </si>
  <si>
    <t>10.3189/172756494794587500</t>
  </si>
  <si>
    <t>WOS:A1994BD16B00040</t>
  </si>
  <si>
    <t>HULBE, CL; WHILLANS, IM</t>
  </si>
  <si>
    <t>EVALUATION OF STRAIN RATES ON ICE STREAM-B, ANTARCTICA, OBTAINED USING GPS PHASE MEASUREMENTS</t>
  </si>
  <si>
    <t>Hulbe, Christina/0000-0003-4765-7037</t>
  </si>
  <si>
    <t>10.3189/172756494794587023</t>
  </si>
  <si>
    <t>WOS:A1994BD16B00041</t>
  </si>
  <si>
    <t>A METHOD FOR DETERMINING ICE-THICKNESS CHANGE AT REMOTE LOCATIONS USING GPS</t>
  </si>
  <si>
    <t>10.3189/172756494794587348</t>
  </si>
  <si>
    <t>WOS:A1994BD16B00042</t>
  </si>
  <si>
    <t>CHINN, TJ</t>
  </si>
  <si>
    <t>GLACIER DISEQUILIBRIUM IN THE CONVOY RANGE, TRANSANTARCTIC MOUNTAINS, ANTARCTICA</t>
  </si>
  <si>
    <t>CROWN RES,INST GEOL &amp; NUCL SCI LTD,DUNEDIN,NEW ZEALAND</t>
  </si>
  <si>
    <t>GNS Science - New Zealand</t>
  </si>
  <si>
    <t>10.3189/172756494794587122</t>
  </si>
  <si>
    <t>WOS:A1994BD16B00043</t>
  </si>
  <si>
    <t>CASTELNAU, O; DUVAL, P</t>
  </si>
  <si>
    <t>SIMULATIONS OF ANISOTROPY AND FABRIC DEVELOPMENT IN POLAR ICES</t>
  </si>
  <si>
    <t>CNRS,GLACIOL &amp; GEOPHYS ENVIRONNEMENT LAB,F-38402 ST MARTIN DHERES,FRANCE</t>
  </si>
  <si>
    <t>castelnau, olivier/E-7789-2011</t>
  </si>
  <si>
    <t>Castelnau, Olivier/0000-0001-7422-294X</t>
  </si>
  <si>
    <t>10.3189/172756494794587384</t>
  </si>
  <si>
    <t>WOS:A1994BD16B00044</t>
  </si>
  <si>
    <t>MINIKIN, A; WAGENBACH, D; GRAF, W; KIPFSTUHL, J</t>
  </si>
  <si>
    <t>SPATIAL AND SEASONAL VARIATIONS OF THE SNOW CHEMISTRY AT THE CENTRAL FILCHNER-RONNE ICE SHELF, ANTARCTICA</t>
  </si>
  <si>
    <t>UNIV HEIDELBERG,INST UMWELTPHYS,D-69120 HEIDELBERG,GERMANY</t>
  </si>
  <si>
    <t>Ruprecht Karls University Heidelberg</t>
  </si>
  <si>
    <t>10.3189/172756494794587627</t>
  </si>
  <si>
    <t>WOS:A1994BD16B00045</t>
  </si>
  <si>
    <t>BUDD, WF; JENSSEN, D; MAVRAKIS, E; COUTTS, B</t>
  </si>
  <si>
    <t>MODELLING THE ANTARCTIC ICE-SHEET CHANGES THROUGH TIME</t>
  </si>
  <si>
    <t>10.3189/172756494794587456</t>
  </si>
  <si>
    <t>WOS:A1994BD16B00046</t>
  </si>
  <si>
    <t>TAKIZAWA, T; OHSHIMA, KI; USHIO, S; KAWAMURA, T; ENOMOTO, H</t>
  </si>
  <si>
    <t>TEMPERATURE STRUCTURE AND CHARACTERISTICS APPEARING ON SSM/I IMAGES OF THE COSMONAUT SEA, ANTARCTICA</t>
  </si>
  <si>
    <t>Annals of Glaciology-Series</t>
  </si>
  <si>
    <t>JAPAN MARINE SCI &amp; TECHNOL CTR, YOKOSUKA 237, JAPAN</t>
  </si>
  <si>
    <t>Japan Agency for Marine-Earth Science &amp; Technology (JAMSTEC)</t>
  </si>
  <si>
    <t>Ohshima, Kay I/D-6909-2012</t>
  </si>
  <si>
    <t>LENSFIELD RD, CAMBRIDGE CB2 1ER, ENGLAND</t>
  </si>
  <si>
    <t>ANN GLACIOL-SER</t>
  </si>
  <si>
    <t>10.3189/172756494794587537</t>
  </si>
  <si>
    <t>WOS:A1994BD16B00047</t>
  </si>
  <si>
    <t>WAGENBACH, D; GRAF, W; MINIKIN, A; TREFZER, U; KIPFSTUHL, J; OERTER, H; BLINDOW, N</t>
  </si>
  <si>
    <t>RECONNAISSANCE OF CHEMICAL AND ISOTOPIC FIRN PROPERTIES ON TOP OF BERKNER-ISLAND, ANTARCTICA</t>
  </si>
  <si>
    <t>10.3189/172756494794587401</t>
  </si>
  <si>
    <t>WOS:A1994BD16B00048</t>
  </si>
  <si>
    <t>SCAMBOS, TA; ECHELMEYER, KA; FAHNESTOCK, MA; BINDSCHADLER, RA</t>
  </si>
  <si>
    <t>DEVELOPMENT OF ENHANCED ICE FLOW AT THE SOUTHERN MARGIN OF ICE STREAM-D, ANTARCTICA</t>
  </si>
  <si>
    <t>UNIV COLORADO,CIRES,NATL SNOW &amp; ICE DATA CTR,BOULDER,CO 80309</t>
  </si>
  <si>
    <t>10.3189/172756494794586989</t>
  </si>
  <si>
    <t>WOS:A1994BD16B00049</t>
  </si>
  <si>
    <t>BINDSCHADLER, RA; FAHNESTOCK, MA; SKVARCA, P; SCAMBOS, TA</t>
  </si>
  <si>
    <t>SURFACE-VELOCITY FIELD OF THE NORTHERN LARSEN ICE SHELF, ANTARCTICA</t>
  </si>
  <si>
    <t>NASA,GODDARD SPACE FLIGHT CTR,CODE 971,GREENBELT,MD 20771</t>
  </si>
  <si>
    <t>SCAMBOS, Ted A./0000-0003-4268-6322</t>
  </si>
  <si>
    <t>10.3189/172756494794587294</t>
  </si>
  <si>
    <t>WOS:A1994BD16B00050</t>
  </si>
  <si>
    <t>BINDSCHADLER, RA; VORNBERGER, PL</t>
  </si>
  <si>
    <t>DETAILED ELEVATION MAP OF ICE STREAM-C, ANTARCTICA, USING SATELLITE IMAGERY AND AIRBORNE RADAR</t>
  </si>
  <si>
    <t>10.3189/172756494794587177</t>
  </si>
  <si>
    <t>WOS:A1994BD16B00051</t>
  </si>
  <si>
    <t>HUYBRECHTS, P</t>
  </si>
  <si>
    <t>FORMATION AND DISINTEGRATION OF THE ANTARCTIC ICE SHEET</t>
  </si>
  <si>
    <t>Huybrechts, Philippe/J-5278-2013</t>
  </si>
  <si>
    <t>Huybrechts, Philippe/0000-0003-1406-0525</t>
  </si>
  <si>
    <t>10.3189/172756494794587221</t>
  </si>
  <si>
    <t>WOS:A1994BD16B00052</t>
  </si>
  <si>
    <t>MOORE, I; MOBBS, SD; INGHAM, DB; KING, JC</t>
  </si>
  <si>
    <t>A NUMERICAL MODEL OF BLOWING SNOW AROUND AN ANTARCTIC BUILDING</t>
  </si>
  <si>
    <t>UNIV LEEDS,DEPT APPL MATH STUDIES,LEEDS LS2 9JT,W YORKSHIRE,ENGLAND</t>
  </si>
  <si>
    <t>University of Leeds</t>
  </si>
  <si>
    <t>10.3189/172756494794587195</t>
  </si>
  <si>
    <t>WOS:A1994BD16B00053</t>
  </si>
  <si>
    <t>SIEVERS, J; DOAKE, CSM; IHDE, J; MANTRIPP, DR; POZDEEV, VS; RITTER, B; SCHENKE, HW; THYSSEN, F; VAUGHAN, DG</t>
  </si>
  <si>
    <t>VALIDATING AND IMPROVING ELEVATION DATA OF A SATELLITE-IMAGE MAP OF FILCHNER-RONNE ICE SHELF, ANTARCTICA, WITH RESULTS FROM ERS-1</t>
  </si>
  <si>
    <t>INST ANGEW GEODASIE,D-60598 FRANKFURT,GERMANY</t>
  </si>
  <si>
    <t>10.3189/172756494794587285</t>
  </si>
  <si>
    <t>WOS:A1994BD16B00054</t>
  </si>
  <si>
    <t>SMITH, AM; DOAKE, CSM</t>
  </si>
  <si>
    <t>SEA-BED DEPTHS AT THE MOUTH OF RUTFORD ICE STREAM, ANTARCTICA</t>
  </si>
  <si>
    <t>10.3189/172756494794587320</t>
  </si>
  <si>
    <t>WOS:A1994BD16B00055</t>
  </si>
  <si>
    <t>BAMBER, J; BENTLEY, CR</t>
  </si>
  <si>
    <t>A COMPARISON OF SATELLITE-ALTIMETRY AND ICE-THICKNESS MEASUREMENTS OF THE ROSS ICE SHELF, ANTARCTICA</t>
  </si>
  <si>
    <t>UNIV COLL LONDON,DEPT SPACE &amp; CLIMATE PHYS,MULLARD SPACE SCI LAB,DORKING RH5 6NT,SURREY,ENGLAND</t>
  </si>
  <si>
    <t>10.3189/172756494794587582</t>
  </si>
  <si>
    <t>WOS:A1994BD16B00056</t>
  </si>
  <si>
    <t>BLINDOW, N</t>
  </si>
  <si>
    <t>THE CENTRAL PART OF THE FILCHNER-RONNE ICE SHELF, ANTARCTICA - INTERNAL STRUCTURES REVEALED BY 40-MHZ MONOPULSE RES</t>
  </si>
  <si>
    <t>WESTFAL WILHELMS UNIV,FORSCHUNGSSTELLE PHYS GLAZIOL,INST GEOPHYS,D-48149 MUNSTER,GERMANY</t>
  </si>
  <si>
    <t>University of Munster</t>
  </si>
  <si>
    <t>10.3189/172756494794587519</t>
  </si>
  <si>
    <t>WOS:A1994BD16B00057</t>
  </si>
  <si>
    <t>VAUGHAN, DG</t>
  </si>
  <si>
    <t>INVESTIGATING TIDAL FLEXURE ON AN ICE SHELF USING KINEMATIC GPS</t>
  </si>
  <si>
    <t>10.3189/172756494794587375</t>
  </si>
  <si>
    <t>WOS:A1994BD16B00058</t>
  </si>
  <si>
    <t>GROSFELD, K; THYSSEN, F</t>
  </si>
  <si>
    <t>TEMPERATURE INVESTIGATION AND MODELING ON THE FILCHNER-RONNE ICE SHELF, ANTARCTICA</t>
  </si>
  <si>
    <t>Grosfeld, Klaus/0000-0001-5936-179X</t>
  </si>
  <si>
    <t>10.3189/172756494794587050</t>
  </si>
  <si>
    <t>WOS:A1994BD16B00059</t>
  </si>
  <si>
    <t>ROBINSON, A; MAKINSON, K; NICHOLLS, K</t>
  </si>
  <si>
    <t>THE OCEANIC ENVIRONMENT BENEATH THE NORTHWEST RONNE ICE SHELF, ANTARCTICA</t>
  </si>
  <si>
    <t>Makinson, Keith/A-2495-2013; N, Keith/E-9126-2010</t>
  </si>
  <si>
    <t>Makinson, Keith/0000-0002-5791-1767;</t>
  </si>
  <si>
    <t>10.3189/172756494794586916</t>
  </si>
  <si>
    <t>WOS:A1994BD16B00060</t>
  </si>
  <si>
    <t>JONAS, M; GROSFELD, K; THYSSEN, F</t>
  </si>
  <si>
    <t>NUMERICAL FLOW SIMULATION AT LOCAL PARTS OF FILCHNER-RONNE ICE SHELF, ANTARCTICA</t>
  </si>
  <si>
    <t>10.3189/172756494794587104</t>
  </si>
  <si>
    <t>WOS:A1994BD16B00061</t>
  </si>
  <si>
    <t>FREZZOTTI, M; MABIN, MCG</t>
  </si>
  <si>
    <t>20TH-CENTURY BEHAVIOUR OF DRYGALSKI ICE TONGUE, ROSS SEA, ANTARCTICA</t>
  </si>
  <si>
    <t>ENEA,CL1M,AMB,I-00100 ROME,ITALY</t>
  </si>
  <si>
    <t>FREZZOTTI, Massimo/AAK-7275-2020</t>
  </si>
  <si>
    <t>FREZZOTTI, Massimo/0000-0002-2461-2883</t>
  </si>
  <si>
    <t>10.3189/172756494794587492</t>
  </si>
  <si>
    <t>WOS:A1994BD16B00062</t>
  </si>
  <si>
    <t>HAMBREY, MJ; DOWDESWELL, JA</t>
  </si>
  <si>
    <t>FLOW REGIME OF THE LAMBERT GLACIER-AMERY ICE SHELF SYSTEM, ANTARCTICA - STRUCTURAL EVIDENCE FROM LANDSAT IMAGERY</t>
  </si>
  <si>
    <t>LIVERPOOL JOHN MOORES UNIV,SCH BIOL &amp; EARTH SCI,LIVERPOOL L3 3AF,ENGLAND</t>
  </si>
  <si>
    <t>Liverpool John Moores University</t>
  </si>
  <si>
    <t>Dowdeswell, Julian/0000-0003-1369-9482</t>
  </si>
  <si>
    <t>10.3189/172756494794586943</t>
  </si>
  <si>
    <t>WOS:A1994BD16B00063</t>
  </si>
  <si>
    <t>FERRIGNO, JG; MULLINS, JL; STAPLETON, JA; BINDSCHADLER, RA; SCAMBOS, TA; BELLISIME, LB; BOWELL, JA; ACOSTA, AV</t>
  </si>
  <si>
    <t>LANDSAT TM IMAGE MAPS OF THE SHIRASE AND SIPLE COAST ICE STREAMS, WEST ANTARCTICA</t>
  </si>
  <si>
    <t>US GEOL SURVEY,NATL CTR,RESTON,VA 22092</t>
  </si>
  <si>
    <t>10.3189/172756494794587087</t>
  </si>
  <si>
    <t>WOS:A1994BD16B00064</t>
  </si>
  <si>
    <t>DETERMANN, J; GERDES, R</t>
  </si>
  <si>
    <t>MELTING AND FREEZING BENEATH ICE SHELVES - IMPLICATIONS FROM A 3-DIMENSIONAL OCEAN-CIRCULATION MODEL</t>
  </si>
  <si>
    <t>10.3189/172756494794587591</t>
  </si>
  <si>
    <t>WOS:A1994BD16B00065</t>
  </si>
  <si>
    <t>THOMPSON, LG; PEEL, DA; MOSLEYTHOMPSON, E; MULVANEY, R; DAI, J; LIN, PN; DAVIS, ME; RAYMOND, CF</t>
  </si>
  <si>
    <t>CLIMATE SINCE AD1510 ON DYER PLATEAU, ANTARCTIC PENINSULA - EVIDENCE FOR RECENT CLIMATE CHANGE</t>
  </si>
  <si>
    <t>Mosley-Thompson, Ellen S/Z-2100-2018</t>
  </si>
  <si>
    <t>10.3189/172756494794587438</t>
  </si>
  <si>
    <t>WOS:A1994BD16B00066</t>
  </si>
  <si>
    <t>CIAIS, P; JOUZEL, J; PETIT, JR; LIPENKOV, V; WHITE, JWC</t>
  </si>
  <si>
    <t>HOLOCENE TEMPERATURE VARIATIONS INFERRED FROM 6 ANTARCTIC ICE CORES</t>
  </si>
  <si>
    <t>UNIV COLORADO,INST ALPINE &amp; ARCTIC RES,STABLE ISOTOPE LAB,BOULDER,CO 80303</t>
  </si>
  <si>
    <t>White, James W.C./A-7845-2009; Ciais, Philippe/A-6840-2011; Lipenkov, Vladimir/Q-8262-2016</t>
  </si>
  <si>
    <t>Ciais, Philippe/0000-0001-8560-4943; Lipenkov, Vladimir/0000-0003-4221-5440</t>
  </si>
  <si>
    <t>10.3189/172756494794587609</t>
  </si>
  <si>
    <t>WOS:A1994BD16B00067</t>
  </si>
  <si>
    <t>PALTRIDGE, GW</t>
  </si>
  <si>
    <t>ICE SHEETS AND CONTINENTAL DRIFT</t>
  </si>
  <si>
    <t>ANTARCTIC COOPERAT RES CTR,HOBART,TAS 7004,AUSTRALIA</t>
  </si>
  <si>
    <t>10.3189/172756494794586970</t>
  </si>
  <si>
    <t>WOS:A1994BD16B00068</t>
  </si>
  <si>
    <t>MULVANEY, R; WOLFF, EW</t>
  </si>
  <si>
    <t>SPATIAL VARIABILITY OF THE MAJOR CHEMISTRY OF THE ANTARCTIC ICE SHEET</t>
  </si>
  <si>
    <t>Wolff, Eric W/D-7925-2014; Mulvaney, Robert/K-3929-2012</t>
  </si>
  <si>
    <t>Wolff, Eric W/0000-0002-5914-8531; Mulvaney, Robert/0000-0002-5372-8148</t>
  </si>
  <si>
    <t>10.3189/172756494794587159</t>
  </si>
  <si>
    <t>WOS:A1994BD16B00069</t>
  </si>
  <si>
    <t>SMITH, VL</t>
  </si>
  <si>
    <t>A SUSTAINABLE ANTARCTIC - SCIENCE AND TOURISM</t>
  </si>
  <si>
    <t>ANNALS OF TOURISM RESEARCH</t>
  </si>
  <si>
    <t>SMITH, VL (corresponding author), CALIF STATE UNIV CHICO,CHICO,CA 95929, USA.</t>
  </si>
  <si>
    <t>0160-7383</t>
  </si>
  <si>
    <t>ANN TOURISM RES</t>
  </si>
  <si>
    <t>Ann. Touris. Res.</t>
  </si>
  <si>
    <t>10.1016/0160-7383(94)90041-8</t>
  </si>
  <si>
    <t>Hospitality, Leisure, Sport &amp; Tourism; Sociology</t>
  </si>
  <si>
    <t>Social Sciences - Other Topics; Sociology</t>
  </si>
  <si>
    <t>NA945</t>
  </si>
  <si>
    <t>WOS:A1994NA94500001</t>
  </si>
  <si>
    <t>SPLETTSTOESSER, J; FOLKS, MC</t>
  </si>
  <si>
    <t>ENVIRONMENTAL GUIDELINES FOR TOURISM IN ANTARCTICA</t>
  </si>
  <si>
    <t>XVII Antarctic Treaty Consultative Meeting</t>
  </si>
  <si>
    <t>NOV, 1992</t>
  </si>
  <si>
    <t>VENICE, ITALY</t>
  </si>
  <si>
    <t>TOURISM; ANTARCTICA; ENVIRONMENTAL IMPACT; ENVIRONMENTAL GUIDELINES; IAATO</t>
  </si>
  <si>
    <t>Commercial tourism in Antarctica began in the late 50s, and by mid- to late 80s, the tour operators were actively engaged in bringing tourists to the continent. Nearly 6,600 tourists visited Antarctica in the 1992-1993 austral summer, and nearly all by cruiseships. Recognizing the value and importance of the continent for scientific research, as well as a place to be shared and enjoyed by others, commercial tour operators formed the International Association of Antarctica Tour Operators (IAATO) in 1991. The 12 members (in 1993) pledge to abide by the US Antarctic Conservation Act of 1978, and the succeeding Environmental Protocol of 1991, and to adhere to the industry-generated Antarctic Visitor and Tour Operator Guidelines.</t>
  </si>
  <si>
    <t>10.1016/0160-7383(94)90042-6</t>
  </si>
  <si>
    <t>Conference Proceedings Citation Index - Social Science &amp; Humanities (CPCI-SSH); Social Science Citation Index (SSCI)</t>
  </si>
  <si>
    <t>WOS:A1994NA94500002</t>
  </si>
  <si>
    <t>WHITE, KJ</t>
  </si>
  <si>
    <t>TOURISM AND THE ANTARCTIC ECONOMY</t>
  </si>
  <si>
    <t>ANTARCTICA; ECONOMICS</t>
  </si>
  <si>
    <t>Tourism is the fastest growing portion of the Antarctic economy. Historically, the Antarctic economy was first based on early exploration, followed by the commercial development of the whale and seal industries. Since 1958 the largest part of the Antarctic economy has been the production of scientific research. However, in the 1990s, for the first time the number of tourists is exceeding the number of scientists and support staff, which makes tourism the most important part of the Antarctic economy when viewed in terms of number of people; although in dollar terms, the level of science and support expenditures is much greater.</t>
  </si>
  <si>
    <t>WHITE, KJ (corresponding author), UNIV BRITISH COLUMBIA,VANCOUVER V6T 1W5,BC,CANADA.</t>
  </si>
  <si>
    <t>10.1016/0160-7383(94)90043-4</t>
  </si>
  <si>
    <t>WOS:A1994NA94500003</t>
  </si>
  <si>
    <t>HEADLAND, RK</t>
  </si>
  <si>
    <t>HISTORICAL DEVELOPMENT OF ANTARCTIC TOURISM</t>
  </si>
  <si>
    <t>ANTARCTIC; TOURISM HISTORY; ANTARCTIC AVIATION; SOUTH POLE</t>
  </si>
  <si>
    <t>Although Antarctic tourism has over a century of history, it became generally practicable during the last 25 years. Examples of early proposals demonstrate long established interest in the region. This paper gives a concise account of its development to the present circumstances where commercial aviation has made access to the South Pole available for almost anyone desiring it. The numbers of visitors and their effects on the Antarctic have been items of concern; the calculation of person-days spent by tourists, compared with those of all others in the Antarctic, shows that less than 1 % of human activity may be attributed to the industry.</t>
  </si>
  <si>
    <t>HEADLAND, RK (corresponding author), UNIV CAMBRIDGE,SCOTT POLAR RES INST,CAMBRIDGE,ENGLAND.</t>
  </si>
  <si>
    <t>10.1016/0160-7383(94)90044-2</t>
  </si>
  <si>
    <t>WOS:A1994NA94500004</t>
  </si>
  <si>
    <t>HUGHES, J</t>
  </si>
  <si>
    <t>ANTARCTIC HISTORIC SITES - THE TOURISM IMPLICATIONS</t>
  </si>
  <si>
    <t>HISTORIC BUILDINGS; VISITOR BEHAVIOR; PRESERVATION; MATERIALS CONSERVATION; ANTARCTICA</t>
  </si>
  <si>
    <t>Visits to historic huts are a major Antarctic tourist attraction in the New Zealand Ross Sea Dependency area where four buildings have been ''restored'' as museums. Visitor expectations and attitudes are discussed and preservation problems relevant to tourist visits are identified. A preservation program for Mawson's Huts in the Australian Antarctic Territory is not yet resolved. Here damage by visitors is minor, compared with deterioration due to severe climatic conditions, but controversy over ice removal to allow entry into the huts as well as difficult access and finding problems delays conservation efforts. Increased visitor information and better guide training are needed, and preservation efforts should be extended to more recent International Geophysical Year sites.</t>
  </si>
  <si>
    <t>HUGHES, J (corresponding author), UNIV TASMANIA,HOBART,TAS 7001,AUSTRALIA.</t>
  </si>
  <si>
    <t>10.1016/0160-7383(94)90045-0</t>
  </si>
  <si>
    <t>WOS:A1994NA94500005</t>
  </si>
  <si>
    <t>ACERO, JM; AGUIRRE, CA</t>
  </si>
  <si>
    <t>A MONITORING RESEARCH PLAN FOR TOURISM IN ANTARCTICA</t>
  </si>
  <si>
    <t>TOURISM IMPACTS; PENGUINS; SOUTH SHETLAND ISLANDS; ARGENTINA; VIDEO-RECORDINGS</t>
  </si>
  <si>
    <t>The Argentine Antarctic Institute and the Scott Polar Research Institute initiated joint research at South Shetland Island site in 1991-1992. The six-year project will monitor and evaluate touristic impacts on local biota, and provide data for appropriate tourism management. The research establishes control sites unaffected by human activity and examines sites under human pressure, both from scientific personnel and tourist presence. Tourism monitoring will record the numbers of tourists, their frequency of arrival, length of stay, and activities. This article reports preliminary data (1992-1993) from the Chinstrap penguin colony at Half Moon Island and the Adelie penguin rookery in Hope Bay, in the Antarctic Peninsula.</t>
  </si>
  <si>
    <t>ACERO, JM (corresponding author), INST ANTART ARGENTINO,CERRITO 124-B,RA-1010 BUENOS AIRES,ARGENTINA.</t>
  </si>
  <si>
    <t>10.1016/0160-7383(94)90046-9</t>
  </si>
  <si>
    <t>WOS:A1994NA94500006</t>
  </si>
  <si>
    <t>ENZENBACHER, DJ</t>
  </si>
  <si>
    <t>TOURISM AT FARADAY STATION - AN ANTARCTIC CASE-STUDY</t>
  </si>
  <si>
    <t>FARADAY STATION; POLICY; ANTARCTICA</t>
  </si>
  <si>
    <t>Cruiseships and yachts have visited Faraday Station in Antarctica since 1968. A case study of tourism at this British research station identifies issues that challenge station management and policymakers. A summary table of visits made facilitates the discussion. The policy requires that cruiseships arrange station visits in advance and reconfirm before arrival; and four visits are allowed each year. Faraday's relative inaccessibility helps to reduce visitor pressure to some extent. Tour operators, yacht owners, and station personnel have worked together to maximize visit benefits while minimizing disruptions to scientific research. The success of Faraday's strict tourism policy can be largely attributed to its consistency and cooperation between all parties concerned.</t>
  </si>
  <si>
    <t>ENZENBACHER, DJ (corresponding author), UNIV CAMBRIDGE,SCOTT POLAR RES INST,CAMBRIDGE,ENGLAND.</t>
  </si>
  <si>
    <t>Enzenbacher, Debra/F-3089-2010</t>
  </si>
  <si>
    <t>10.1016/0160-7383(94)90047-7</t>
  </si>
  <si>
    <t>WOS:A1994NA94500007</t>
  </si>
  <si>
    <t>CESSFORD, GR; DINGWALL, PR</t>
  </si>
  <si>
    <t>TOURISM ON NEW-ZEALAND SUB-ANTARCTIC ISLANDS</t>
  </si>
  <si>
    <t>SUB-ANTARCTIC ISLANDS; IMPACTS; MANAGEMENT; COMPLIANCE; SATISFACTIONS</t>
  </si>
  <si>
    <t>Sub-Antarctic islands managed as Nature Reserves by New Zealand are increasingly attractive tourism destinations. This requires regulation to ensure tourist needs are satisfied without environmental degradation. Data from a preliminary survey of shipborne tourists include demographic profiles, motivations and expectations, degree of visit satisfaction, values attached to the islands, and perceptions of impacts on the environment and wildlife. Comparison of responses before and after visits provides insight into issues of tourism management of these island reserves, and for planning and conducting tourist cruises at remote, environmentally sensitive destinations. Based on this preliminary survey, ways in which further surveys will be continued are discussed.</t>
  </si>
  <si>
    <t>CESSFORD, GR (corresponding author), DEPT CONSERVAT,POB 10420,WELLINGTON,NEW ZEALAND.</t>
  </si>
  <si>
    <t>10.1016/0160-7383(94)90048-5</t>
  </si>
  <si>
    <t>WOS:A1994NA94500008</t>
  </si>
  <si>
    <t>SANSON, L</t>
  </si>
  <si>
    <t>AN ECOTOURISM CASE-STUDY IN SUB-ANTARCTIC ISLANDS</t>
  </si>
  <si>
    <t>NEW ZEALAND; SUB-ANTARCTIC ISLANDS; ECOTOURISM POLICY; NATURE RESERVES; TOURISM GUIDELINES; TOURISM MANAGEMENT; VISITOR MONITORING</t>
  </si>
  <si>
    <t>Tourism to New Zealand's Sub-Antarctic islands dates to 1968, but has expanded significantly since 1988. By 1994, a total of 3,090 people from ship-based tours have visited these nature reserves, which include some of the world's most isolated and vulnerable ecosystems. This article analyzes the development of government policy and management to ensure that protection of the natural conservation values remain paramount. The tour operators have assisted in funding the management of potential tourism impacts and a visitor monitoring program is operative to assess long-term impacts and expectations of visitor use.</t>
  </si>
  <si>
    <t>SANSON, L (corresponding author), DEPT CONSERVAT,POB 743,INVERCARGILL,NEW ZEALAND.</t>
  </si>
  <si>
    <t>10.1016/0160-7383(94)90050-7</t>
  </si>
  <si>
    <t>WOS:A1994NA94500010</t>
  </si>
  <si>
    <t>HALL, M; WOUTERS, M</t>
  </si>
  <si>
    <t>MANAGING NATURE TOURISM IN THE SUB-ANTARCTIC</t>
  </si>
  <si>
    <t>SUB-ANTARCTIC; SUSTAINABLE TOURISM; NATURE-BASED TOURISM; HERITAGE; VISITOR MANAGEMENT</t>
  </si>
  <si>
    <t>Nature-based tourism in the Antarctic and Sub-Antarctic regions has grown substantially in recent years. However, relatively few studies have examined tourism in the Sub-Antarctic region. This article discusses the growth and nature of tourist visitation in the Sub-Antarctic and the development of management regimes for conserving the region's fragile nature and cultural heritage. Special reference is given to the Australian and New Zealand management strategies and the potential conflict between the objectives of government authorities and large and small operators in developing visitor guidelines. The article concludes by noting the significance of the development of Sub-Antarctic visitor management strategies for the concept of sustainable tourism.</t>
  </si>
  <si>
    <t>HALL, M (corresponding author), UNIV CANBERRA,TOURISM PROGRAM,BELCONNEN,ACT 2616,AUSTRALIA.</t>
  </si>
  <si>
    <t>Hall, Colin Michael/C-1439-2010</t>
  </si>
  <si>
    <t>Hall, Colin Michael/0000-0002-7734-4587</t>
  </si>
  <si>
    <t>10.1016/0160-7383(94)90051-5</t>
  </si>
  <si>
    <t>WOS:A1994NA94500011</t>
  </si>
  <si>
    <t>BECK, PJ</t>
  </si>
  <si>
    <t>MANAGING ANTARCTIC TOURISM - A FRONT-BURNER ISSUE</t>
  </si>
  <si>
    <t>ANTARCTIC TOURISM; ANTARCTIC TREATY SYSTEM; ANTARCTIC TOUR OPERATORS; NONGOVERNMENTAL ORGANIZATIONS; PROTOCOL ON ENVIRONMENTAL PROTECTION TO ANTARCTIC TREATY; IAATO</t>
  </si>
  <si>
    <t>The growing number of tourists, in association with conservationist priorities, explain why managing Antarctic tourism proves a prime contemporary concern of the Antarctic Treaty Parties (ATPs). Although a regulatory framework already exists, ATPs, guided by a range of interested nongovernmental organizations (NGOs) and tour operators, are examining existing weaknesses, alongside future needs. At the close of 1992, an informal meeting of ATPs and NGOs, though identifying possible ways forward, merely highlighted existing points of difference, even if the history of the Antarctic Treaty regime suggests that a consensus view should emerge in time.</t>
  </si>
  <si>
    <t>BECK, PJ (corresponding author), UNIV KINGSTON,DEPT HUMANITIES,KINGSTON THAMES KT1 2EE,ENGLAND.</t>
  </si>
  <si>
    <t>10.1016/0160-7383(94)90052-3</t>
  </si>
  <si>
    <t>WOS:A1994NA94500012</t>
  </si>
  <si>
    <t>NSF AND ANTARCTIC TOUR OPERATORS MEETINGS</t>
  </si>
  <si>
    <t>10.1016/0160-7383(94)90066-3</t>
  </si>
  <si>
    <t>WOS:A1994NA94500026</t>
  </si>
  <si>
    <t>PROTHERO, DR</t>
  </si>
  <si>
    <t>THE LATE EOCENE-OLIGOCENE EXTINCTIONS</t>
  </si>
  <si>
    <t>ANNUAL REVIEW OF EARTH AND PLANETARY SCIENCES</t>
  </si>
  <si>
    <t>ANTARCTIC; GLACIATION; FOSSIL MAMMALS; FORAMINIFERA; CLIMATE CHANGE</t>
  </si>
  <si>
    <t>WESTERN UNITED-STATES; CLIMATIC FLUCTUATIONS; TERTIARY CLIMATES; NORTH-ATLANTIC; STABLE ISOTOPE; MIDDLE EOCENE; INDIAN-OCEAN; SEA; ANTARCTICA; AUSTRALIA</t>
  </si>
  <si>
    <t>PROTHERO, DR (corresponding author), OCCIDENTAL COLL,DEPT GEOL,LOS ANGELES,CA 90041, USA.</t>
  </si>
  <si>
    <t>ANNUAL REVIEWS INC</t>
  </si>
  <si>
    <t>PALO ALTO</t>
  </si>
  <si>
    <t>4139 EL CAMINO WAY, PO BOX 10139, PALO ALTO, CA 94303-0139</t>
  </si>
  <si>
    <t>0084-6597</t>
  </si>
  <si>
    <t>ANNU REV EARTH PL SC</t>
  </si>
  <si>
    <t>Annu. Rev. Earth Planet. Sci.</t>
  </si>
  <si>
    <t>10.1146/annurev.ea.22.050194.001045</t>
  </si>
  <si>
    <t>NR695</t>
  </si>
  <si>
    <t>WOS:A1994NR69500006</t>
  </si>
  <si>
    <t>HEMPEL, G</t>
  </si>
  <si>
    <t>Hempel, G</t>
  </si>
  <si>
    <t>ANTARCTIC SCIENCE - GLOBAL CONCERNS - INTRODUCTION</t>
  </si>
  <si>
    <t>ANTARCTIC SCIENCE: GLOBAL CONCERNS</t>
  </si>
  <si>
    <t>Antarctic Science Conference</t>
  </si>
  <si>
    <t>SEP, 1991</t>
  </si>
  <si>
    <t>BREMEN, GERMANY</t>
  </si>
  <si>
    <t>INST POLAROKOL,D-24148 KIEL,GERMANY</t>
  </si>
  <si>
    <t>SPRINGER-VERLAG BERLIN</t>
  </si>
  <si>
    <t>BERLIN 33</t>
  </si>
  <si>
    <t>HEIDELBERGER PLATZ 3, W-1000 BERLIN 33, GERMANY</t>
  </si>
  <si>
    <t>3-540-57559-6</t>
  </si>
  <si>
    <t>Ecology; Environmental Sciences; Geology; Meteorology &amp; Atmospheric Sciences; Paleontology</t>
  </si>
  <si>
    <t>Environmental Sciences &amp; Ecology; Geology; Meteorology &amp; Atmospheric Sciences; Paleontology</t>
  </si>
  <si>
    <t>BB13K</t>
  </si>
  <si>
    <t>WOS:A1994BB13K00001</t>
  </si>
  <si>
    <t>BONNER, WN</t>
  </si>
  <si>
    <t>ENVIRONMENTAL-PROTECTION AND SCIENCE IN THE ANTARCTIC</t>
  </si>
  <si>
    <t>SCOTT POLAR RES INST,SCI COMM ANTARCTIC RES,CAMBRIDGE CB2 0ET,ENGLAND</t>
  </si>
  <si>
    <t>WOS:A1994BB13K00002</t>
  </si>
  <si>
    <t>DREWRY, DJ</t>
  </si>
  <si>
    <t>CONFLICTS-OF-INTEREST IN THE USE OF ANTARCTICA</t>
  </si>
  <si>
    <t>WOS:A1994BB13K00003</t>
  </si>
  <si>
    <t>RYCROFT, MJ</t>
  </si>
  <si>
    <t>ANTARCTICA - WHERE SPACE MEETS PLANET EARTH</t>
  </si>
  <si>
    <t>CRANFIELD INST TECHNOL,COLL AERONAUT,CRANFIELD MK43 0AL,BEDS,ENGLAND</t>
  </si>
  <si>
    <t>Cranfield University</t>
  </si>
  <si>
    <t>WOS:A1994BB13K00004</t>
  </si>
  <si>
    <t>WADHAMS, P</t>
  </si>
  <si>
    <t>THE ANTARCTIC SEA-ICE COVER</t>
  </si>
  <si>
    <t>UNIV CAMBRIDGE,SCOTT POLAR RES INST,CAMBRIDGE CB2 1ER,ENGLAND</t>
  </si>
  <si>
    <t>WOS:A1994BB13K00005</t>
  </si>
  <si>
    <t>SPINDLER, M; DIECKMANN, G</t>
  </si>
  <si>
    <t>ECOLOGICAL SIGNIFICANCE OF THE SEA-ICE BIOTA</t>
  </si>
  <si>
    <t>CHRISTIAN ALBRECHTS UNIV KIEL,INST POLAR ECOL,D-24148 KIEL,GERMANY</t>
  </si>
  <si>
    <t>WOS:A1994BB13K00006</t>
  </si>
  <si>
    <t>OESCHGER, H</t>
  </si>
  <si>
    <t>THE POLAR ICE SHEETS - A CHRONICLE OF CLIMATE AND ENVIRONMENT</t>
  </si>
  <si>
    <t>UNIV BERN,INST PHYS,CH-3012 BERN,SWITZERLAND</t>
  </si>
  <si>
    <t>WOS:A1994BB13K00007</t>
  </si>
  <si>
    <t>MARCHANT, HJ</t>
  </si>
  <si>
    <t>BIOLOGICAL IMPACTS OF SEASONAL OZONE DEPLETION</t>
  </si>
  <si>
    <t>WOS:A1994BB13K00008</t>
  </si>
  <si>
    <t>TREGUER, P</t>
  </si>
  <si>
    <t>THE SOUTHERN-OCEAN - BIOGEOCHEMICAL CYCLES AND CLIMATE CHANGES</t>
  </si>
  <si>
    <t>UNIV WESTERN BRITTANY,EUROPEAN INST MARINE STUDIES,CNRS,URA 1513,BREST,FRANCE</t>
  </si>
  <si>
    <t>Centre National de la Recherche Scientifique (CNRS); Universite de Bretagne Occidentale</t>
  </si>
  <si>
    <t>WOS:A1994BB13K00009</t>
  </si>
  <si>
    <t>ZWALLY, HJ</t>
  </si>
  <si>
    <t>DETECTION OF CHANGE IN ANTARCTICA</t>
  </si>
  <si>
    <t>NASA,GODDARD SPACE FLIGHT CTR,OCEANS &amp; ICE BRANCH,GREENBELT,MD 20771</t>
  </si>
  <si>
    <t>WOS:A1994BB13K00010</t>
  </si>
  <si>
    <t>NICOL, S</t>
  </si>
  <si>
    <t>ANTARCTIC KRILL - CHANGING PERCEPTIONS OF ITS ROLE IN THE ANTARCTIC ECOSYSTEM</t>
  </si>
  <si>
    <t>WOS:A1994BB13K00011</t>
  </si>
  <si>
    <t>FAHRBACH, E; AUGSTEIN, E; OLBERS, D</t>
  </si>
  <si>
    <t>IMPACT OF SHELF AND SEA-ICE ON WATER MASS MODIFICATIONS AND LARGE-SCALE OCEANIC CIRCULATION IN THE WEDDELL SEA</t>
  </si>
  <si>
    <t>ALFRED WEGENER INST POLAR &amp; MARINE RES,D-27568 BREMERHAVEN,GERMANY</t>
  </si>
  <si>
    <t>WOS:A1994BB13K00012</t>
  </si>
  <si>
    <t>CRAME, JA</t>
  </si>
  <si>
    <t>EVOLUTIONARY HISTORY OF ANTARCTICA</t>
  </si>
  <si>
    <t>WOS:A1994BB13K00013</t>
  </si>
  <si>
    <t>TESSENSOHN, F</t>
  </si>
  <si>
    <t>GEOLOGICAL CONTRIBUTIONS FROM ANTARCTICA</t>
  </si>
  <si>
    <t>BUNDESANSTALT GEOWISSENSCH &amp; ROHSTOFFE,D-30655 HANNOVER,GERMANY</t>
  </si>
  <si>
    <t>WOS:A1994BB13K00014</t>
  </si>
  <si>
    <t>LUGG, DJ</t>
  </si>
  <si>
    <t>ANTARCTICA AS A SPACE LABORATORY</t>
  </si>
  <si>
    <t>WOS:A1994BB13K00015</t>
  </si>
  <si>
    <t>ARNTZ, WE; GALLARDO, VA</t>
  </si>
  <si>
    <t>ANTARCTIC BENTHOS - PRESENT POSITION AND FUTURE-PROSPECTS</t>
  </si>
  <si>
    <t>ALFRED WEGENER INST POLAR &amp; MARINE RES,SEKT BIOL 1,D-27568 BREMERHAVEN,GERMANY</t>
  </si>
  <si>
    <t>WOS:A1994BB13K00016</t>
  </si>
  <si>
    <t>AUGSTEIN, E</t>
  </si>
  <si>
    <t>FUTURE OCEAN-ATMOSPHERE RESEARCH IN THE ANTARCTIC REGION</t>
  </si>
  <si>
    <t>WOS:A1994BB13K00017</t>
  </si>
  <si>
    <t>HUBOLD, G</t>
  </si>
  <si>
    <t>FUTURE OF ANTARCTIC SCIENCE - BIOSPHERE</t>
  </si>
  <si>
    <t>INST SEEFISCHEREI,D-22767 HAMBURG,GERMANY</t>
  </si>
  <si>
    <t>WOS:A1994BB13K00018</t>
  </si>
  <si>
    <t>ASHWORTH, AC</t>
  </si>
  <si>
    <t>THE STRATIGRAPHIC RECORD FOR CLIMATE-CHANGE AT THE END OF THE PLEISTOCENE IN SOUTHERN SOUTH-AMERICA</t>
  </si>
  <si>
    <t>ANTHROPOLOGIE</t>
  </si>
  <si>
    <t>TIERRA-DEL-FUEGO; VOSTOK ICE CORE; YOUNGER DRYAS; PRECIPITATION RECORD; ATMOSPHERIC CO2; GLACIAL HISTORY; LAKE DISTRICT; ANTARCTIC ICE; CHILE; OCEAN</t>
  </si>
  <si>
    <t>In the mid-latitudes of South America, glaciers reached their maximum extent at 19 000 year BP By 13 000 yr BP glaciers were in rapid retreat from Tierra del Fuego to the Chilean Lake Region. The retreat may have been initiated synchronously before 14 000 yr BP by sea level rise. Deglaciation along the Pacific coast proceeded more rapidly than along the eastern flank of the Andes. In the mid-latitudes, the glacial vegetation, a wet moorland, was replaced by rain forest between about 14 000 yr BP and 12 500 yr BP. The massive biotic response was caused by a rapid rise in mean summer temperature of about 4-5-degrees-C. In the high-latitudes, the climatic response was different. Mean summer temperatures and precipitation levels in Tierra del Fuego, Patagonia, and the South Atlantic were low until the early Holocene. The muted response in the southernmost regions was possibly caused by the lengthy deglaciation of Antarctica. Evidence for the existence of a return to cold climatic conditions between 11 000 to 10 000 yr BP is conflicting. Presently, the weight of evidence is against there having been any significant climatic change at the time of the Younger Dryas.</t>
  </si>
  <si>
    <t>ASHWORTH, AC (corresponding author), N DAKOTA STATE UNIV, DEPT GEOSCI, FARGO, ND 58105 USA.</t>
  </si>
  <si>
    <t>0003-5521</t>
  </si>
  <si>
    <t>1873-5827</t>
  </si>
  <si>
    <t>Anthropologie</t>
  </si>
  <si>
    <t>Anthropology</t>
  </si>
  <si>
    <t>QE963</t>
  </si>
  <si>
    <t>WOS:A1994QE96300001</t>
  </si>
  <si>
    <t>KERAUDREN, B</t>
  </si>
  <si>
    <t>QUATERNARY OF SOUTH-AMERICA AND ANTARCTIC PENINSULA - JORGE,R</t>
  </si>
  <si>
    <t>MASSON EDITEUR</t>
  </si>
  <si>
    <t>PARIS 06</t>
  </si>
  <si>
    <t>120 BLVD SAINT-GERMAIN, 75280 PARIS 06, FRANCE</t>
  </si>
  <si>
    <t>WOS:A1994QE96300012</t>
  </si>
  <si>
    <t>GROHSLER, T</t>
  </si>
  <si>
    <t>FEEDING-HABITS AS INDICATORS OF ECOLOGICAL NICHES - INVESTIGATIONS OF ANTARCTIC FISH CONDUCTED NEAR ELEPHANT ISLAND IN LATE AUTUMN WINTER 1986</t>
  </si>
  <si>
    <t>ARCHIVE OF FISHERY AND MARINE RESEARCH</t>
  </si>
  <si>
    <t>PENINSULA</t>
  </si>
  <si>
    <t>The stomach contents of 18 fish species caught in the late autumn/winter 1986 near Elephant Island (61-degrees 15'S, 54-degrees 30' W) using bottom trawls from on board the FS ''Polarstern'' (ANT V/1) were investigated using the method of cluster analysis. These analyses have led to a good description of food niches. Trophic types found in this region were plankton, plankton/benthos, benthos/plankton or nekton feeders as well as benthos feeders. Each of these trophic types is represented in the family of the Nototheniidae, represented by 8 species in our investigations. Interspecific competition among the fish species studied appears to be reduced by the vertical structure of their habitat. Food distribution overlap is only slight among fish species with similar feeding styles and behaviours, although krill (Euphausia superba Dana 1852) is almost always an important component of the food supply.</t>
  </si>
  <si>
    <t>UNIV HAMBURG,INST HYDROBIOL &amp; FISHERY SCI,W-2000 HAMBURG 13,GERMANY</t>
  </si>
  <si>
    <t>University of Hamburg</t>
  </si>
  <si>
    <t>0944-1921</t>
  </si>
  <si>
    <t>ARCH FISH MAR RES</t>
  </si>
  <si>
    <t>Arch. Fish. Mar. Res.</t>
  </si>
  <si>
    <t>NP716</t>
  </si>
  <si>
    <t>WOS:A1994NP71600002</t>
  </si>
  <si>
    <t>LEBICH, M; HARDER, TC; FREY, HR; VISSER, IKG; OSTERHAUS, ADME; LIESS, B</t>
  </si>
  <si>
    <t>COMPARATIVE IMMUNOLOGICAL CHARACTERIZATION OF TYPE-SPECIFIC AND CONSERVED B-CELL EPITOPES OF PINNIPED, FELID AND CANID HERPESVIRUSES</t>
  </si>
  <si>
    <t>ARCHIVES OF VIROLOGY</t>
  </si>
  <si>
    <t>SEALS PHOCA-VITULINA; MONOCLONAL-ANTIBODIES; DELPHINAPTERUS-LEUCAS; ANTARCTIC SEALS; VIRUS; INFECTION; STRAIN; LINE; DOGS</t>
  </si>
  <si>
    <t>Murine monoclonal antibodies (MAbs) were generated against phocid herpesviruses (PhHV 2557/Han88 and 7848/Han90) isolated from European harbour seals (Phoca vitulina), and against strains of both felid (FHV strain FVR 605) and canid herpesviruses (CHV isolate 5105/Han89). MAbs were characterized with respect to certain biological properties and used to outline antigenicity profiles of isolates of PhHV (n=8), FHV (n=7) and CHV (n=3) in enzyme immunoassays employing fixed infected cells. A close antigenic relationship between herpesviruses derived from pinnipeds and terrestrial carnivores became evident: The majority of the MAbs was directed against epitopes which were expressed by at least two of the viral species tested. A number of MAbs detected epitopes which were conserved between all isolates of PhHV, FHV and CHV. A few MAbs recognized type-specific B-celI epitopes and facilitated the identification of single viral species. Moreover, the PhHV isolate 7848/Han90 was antigenically distinguishable both from seven other phocid herpesvirus isolates and from FHV or CHV. PhHV 7848/Han90 proved to be antigenically distinct from all other viruses tested when examined by cross neutralization utilizing various reconvalescent and hyperimmune sera. Although more data are needed to ensure that PhHV 7848/Han90 indeed is a new genuine seal herpesvirus, the preliminary clustering of two groups of phocid herpesvirus isolates, tentatively designated PhHV-1 (type isolate 2557/Han88) and PhHV-2 (represented by 7848/Han90), seems to be justified. By using selected MAbs an unambiguous identification and typing of herpesvirus isolates derived from marine mammals and terrestrial carnivores is significantly facilitated.</t>
  </si>
  <si>
    <t>HANNOVER SCH VET MED, INST VIROL, D-30559 HANNOVER, GERMANY; ERASMUS UNIV ROTTERDAM, DEPT VIROL, 3000 DR ROTTERDAM, NETHERLANDS; SEAL REHABIL &amp; RES CTR, PIETERBUREN, NETHERLANDS</t>
  </si>
  <si>
    <t>University of Veterinary Medicine Hannover; Erasmus University Rotterdam - Excl Erasmus MC; Erasmus University Rotterdam</t>
  </si>
  <si>
    <t>Harder, Timm/AAE-2932-2019</t>
  </si>
  <si>
    <t>Harder, Timm/0000-0003-2387-378X</t>
  </si>
  <si>
    <t>SPRINGER WIEN</t>
  </si>
  <si>
    <t>WIEN</t>
  </si>
  <si>
    <t>SACHSENPLATZ 4-6, PO BOX 89, A-1201 WIEN, AUSTRIA</t>
  </si>
  <si>
    <t>0304-8608</t>
  </si>
  <si>
    <t>1432-8798</t>
  </si>
  <si>
    <t>ARCH VIROL</t>
  </si>
  <si>
    <t>Arch. Virol.</t>
  </si>
  <si>
    <t>10.1007/BF01321062</t>
  </si>
  <si>
    <t>Virology</t>
  </si>
  <si>
    <t>NT937</t>
  </si>
  <si>
    <t>WOS:A1994NT93700008</t>
  </si>
  <si>
    <t>S</t>
  </si>
  <si>
    <t>HARWIT, M</t>
  </si>
  <si>
    <t>Foing, BH</t>
  </si>
  <si>
    <t>INFRARED ASTRONOMY FROM THE MOON</t>
  </si>
  <si>
    <t>ASTRONOMY AND SPACE SCIENCE FROM THE MOON</t>
  </si>
  <si>
    <t>ADVANCES IN SPACE RESEARCH</t>
  </si>
  <si>
    <t>Symposium E4 of the COSPAR 29th Plenary Meeting on Astronomy and Space Science from the Moon</t>
  </si>
  <si>
    <t>AUG 28-SEP 05, 1992</t>
  </si>
  <si>
    <t>WASHINGTON, DC</t>
  </si>
  <si>
    <t>The purpose of this paper is to exhibit the advantages and limitations to infrared astronomical observations from the moon. The most obvious apparent advantage is the lack of a lunar atmosphere; radiation arriving from the universe is neither extinguished nor refracted as it approaches the lunar surface. However, the Earths atmospheres protection against cosmic rays is also lost, and infrared detectors are highly sensitive to irradiation by energetic particles. A second apparent advantage is the relative ease with which beams from an array of telescopes can be interferometrically combined; again the vacuum environment with constant refractive index of unity throughout, permits combination without phase delay across the entire spectral range. But thermal radiation from optical components and stray radiation from the lunar environment, just outside the light path, tend to lessen that advantage, expected in narrow-spectral-band spatial interferometry, in which only the radiation in individual spectral lines in mapped, and broad-band thermal emission can be effectively filtered out. On the Moon's night side, and in polar craters on the Moon, radiative cooling should permit the attainment of high sensitivity with large telescopes. Just as the proposed Edison spacecraft primary mirror is expected to reach temperatures around 40 K, so also large lunar primary mirrors might be expected to reach temperatures in that range, making the zodiacal glow the main source of noise at wavelenghts shortward of 25 mu M. The slow rotation of the Moon, and the lack of vibrations from natural sources such as winds, should provide advantages in guiding on specific astronomical sources. To learn as much as possible about the difficulties of remote observations in a hostile environment, Antarctic observatories should be used as test beds for the rigors of lunar observations. The strenuous requirements for successful astronomical observations from the South Pole are similar to those expected to be encountered in observations conducted from the Moon.</t>
  </si>
  <si>
    <t>HARWIT, M (corresponding author), SMITHSONIAN INST,NATL AIR &amp; SPACE MUSEUM,ASTROPHYS LAB,WASHINGTON,DC 20560, USA.</t>
  </si>
  <si>
    <t>PERGAMON PRESS LTD</t>
  </si>
  <si>
    <t>THE BOULEVARD LANGFORD LANE KIDLINGTON, OXFORD, ENGLAND OX5 1GB</t>
  </si>
  <si>
    <t>0273-1177</t>
  </si>
  <si>
    <t>0-08-042483-X</t>
  </si>
  <si>
    <t>ADV SPACE RES</t>
  </si>
  <si>
    <t>10.1016/0273-1177(94)90008-6</t>
  </si>
  <si>
    <t>Engineering, Aerospace; Astronomy &amp; Astrophysics; Geosciences, Multidisciplinary; Meteorology &amp; Atmospheric Sciences</t>
  </si>
  <si>
    <t>Engineering; Astronomy &amp; Astrophysics; Geology; Meteorology &amp; Atmospheric Sciences</t>
  </si>
  <si>
    <t>BA12C</t>
  </si>
  <si>
    <t>WOS:A1994BA12C00007</t>
  </si>
  <si>
    <t>Saxena, VK; Grovenstein, JD</t>
  </si>
  <si>
    <t>Saxena, V. K.; Grovenstein, J. D.</t>
  </si>
  <si>
    <t>The role of clouds in the enhancement of cloud condensation nuclei concentrations</t>
  </si>
  <si>
    <t>ATMOSPHERIC RESEARCH</t>
  </si>
  <si>
    <t>AITKEN NUCLEI; POLLUTION; ALBEDO; NUCLEATION; RADIATION; PARTICLES; AEROSOLS; SULFUR; MODEL; CCN</t>
  </si>
  <si>
    <t>There exist three possible mechanisms for the enhancement of cloud condensation nuclei (CCN) in the vicinity of and within clouds. Firstly, when clouds form due to mixing air masses, real-time CCN measurements show that CCN concentrations could register an increase around such clouds due to differences in the aerosol content of the two air masses (the mechanism being the transport of new CCN to the measurement site). Secondly, due to sulfate production within clouds themselves, the CCN concentration in the air mass processed by such clouds could be elevated due to a shift in the size distribution and chemical composition of the existing aerosol particles. Thirdly, new aerosol particles could be formed by the process of homogeneous, heteromolecular nucleation in the vicinity of and within clouds resulting from a modification of the supersaturation field. The third mechanism is capable of enhancing simultaneously both condensation nuclei (CN) and CCN concentrations. By analyzing the existing field measurements, examples demonstrating the enhancement in CCN concentration within clouds, close to the cloud top, and in clear but moist air above the cloud tops are provided. It is pointed out that for CCN to play an effective role in climate-regulation (i.e. counteracting the greenhouse warming due to CO2 etc.), their number concentrations should increase by as much as a factor of four which would cause an increase in the global albedo by approximate to 1.7%. Current evidence shows that such a CCN enhancement may be possible locally but is not observable in general. Although anthropogenically influenced arctic stratus clouds were observed to produce significant CCN enhancement, no such effect was observed in antarctic stratus clouds. A model based on homogeneous, heteromolecular aerosol particle production was used to calculate particle production. Model results of sensitivity studies are presented that explain why the observations of this phenomenon so far have been so few. Enhanced actinic radiation flux, high relative humidity, abundance of gaseous sulfur, and long life span of clouds are found to be common features of observations that indicate CCN enhancement within clouds. Such clouds are very active photochemically. Sampling artifacts encountered in airborne observations could also occur and may explain partially or totally the observed CCN enhancement although this explanation is far from satisfactory and precludes the observed CCN enhancement in clear moist layers above the cloud tops.</t>
  </si>
  <si>
    <t>[Saxena, V. K.; Grovenstein, J. D.] N Carolina State Univ, Dept Marine Earth &amp; Atmospher Sci, Raleigh, NC 27695 USA</t>
  </si>
  <si>
    <t>North Carolina State University</t>
  </si>
  <si>
    <t>Saxena, VK (corresponding author), N Carolina State Univ, Dept Marine Earth &amp; Atmospher Sci, Box 8208, Raleigh, NC 27695 USA.</t>
  </si>
  <si>
    <t>National Science Foundation; National Center for Atmospheric Research, Boulder, Colorado; Southeast Regional Center of the National Institute for Global Environmental Change; U.S. Department of Energy [DE-FC03-90ER61010]; National Science Foundation [OPP-9218538]</t>
  </si>
  <si>
    <t>National Science Foundation(National Science Foundation (NSF)); National Center for Atmospheric Research, Boulder, Colorado; Southeast Regional Center of the National Institute for Global Environmental Change; U.S. Department of Energy(United States Department of Energy (DOE)); National Science Foundation(National Science Foundation (NSF))</t>
  </si>
  <si>
    <t>The field measurements were supported by the National Science Foundation and National Center for Atmospheric Research, Boulder, Colorado. The data analysis is supported through the Southeast Regional Center of the National Institute for Global Environmental Change by the U.S. Department of Energy under cooperative agreement No. DE-FC03-90ER61010 and by a grant from National Science Foundation (Grant No. OPP-9218538). Mr. R.S. Rathore assisted us in plotting the data from the Arctic Stratus Experiment. The authors wish to thank Drs. N. Fukuta, D. Hegg and L. Radke for their helpful comments. The inciteful comments by two anonymous reviewers helped us improve the manuscript considerably.</t>
  </si>
  <si>
    <t>ELSEVIER SCIENCE INC</t>
  </si>
  <si>
    <t>STE 800, 230 PARK AVE, NEW YORK, NY 10169 USA</t>
  </si>
  <si>
    <t>0169-8095</t>
  </si>
  <si>
    <t>1873-2895</t>
  </si>
  <si>
    <t>ATMOS RES</t>
  </si>
  <si>
    <t>Atmos. Res.</t>
  </si>
  <si>
    <t>JAN</t>
  </si>
  <si>
    <t>SI</t>
  </si>
  <si>
    <t>10.1016/0169-8095(94)90034-5</t>
  </si>
  <si>
    <t>V26DH</t>
  </si>
  <si>
    <t>WOS:000208525800006</t>
  </si>
  <si>
    <t>MARTIN, HA; MCMINN, A</t>
  </si>
  <si>
    <t>LATE CAINOZOIC VEGETATION HISTORY OF NORTH-WESTERN AUSTRALIA, FROM THE PALYNOLOGY OF A DEEP-SEA CORE (ODP-SITE-765)</t>
  </si>
  <si>
    <t>AUSTRALIAN JOURNAL OF BOTANY</t>
  </si>
  <si>
    <t>POLLEN; RECORDS</t>
  </si>
  <si>
    <t>In the late Miocene, casuarinaceous forests were predominant in north-western Australia. Through the Pliocene and Pleistocene, Casuarinaceae declined and Poaceae increased, until grasslands predominated. Acacia and some other shrub species were present, suggesting possible shrublands. Surprisingly, however, there were very few Myrtaceae; hence, eucalypt dominated vegetation was never present in this part of Australia. The present vegetation of Acacia shrublands and tussock/hummock grasslands developed, therefore, from casuarinaceous forests. The late Cainozoic palaeovegetation is compared with others of equivalent age elsewhere in Australia.</t>
  </si>
  <si>
    <t>UNIV TASMANIA,INST ANTARCTIC &amp; SO OCEAN STUDIES,HOBART,TAS 7001,AUSTRALIA</t>
  </si>
  <si>
    <t>University of Tasmania</t>
  </si>
  <si>
    <t>MARTIN, HA (corresponding author), UNIV NEW S WALES,SCH BIOL SCI,POB 1,KENSINGTON,NSW 2033,AUSTRALIA.</t>
  </si>
  <si>
    <t>0067-1924</t>
  </si>
  <si>
    <t>AUST J BOT</t>
  </si>
  <si>
    <t>Aust. J. Bot.</t>
  </si>
  <si>
    <t>10.1071/BT9940095</t>
  </si>
  <si>
    <t>ND580</t>
  </si>
  <si>
    <t>WOS:A1994ND58000010</t>
  </si>
  <si>
    <t>HINDELL, MA; BRYDEN, MM; BURTON, HR</t>
  </si>
  <si>
    <t>EARLY GROWTH AND MILK-COMPOSITION IN SOUTHERN ELEPHANT SEALS (MIROUNGA-LEONINA)</t>
  </si>
  <si>
    <t>AUSTRALIAN JOURNAL OF ZOOLOGY</t>
  </si>
  <si>
    <t>MACQUARIE-ISLAND; BIRTH; PUPS; INVESTMENT; ANGUSTIROSTRIS; DURATION</t>
  </si>
  <si>
    <t>Growth rates and changes in body composition of pups were monitored during the 3-week lactation period of southern elephant seals at Macquarie Island. Despite a slight decrease in weight in the first days post-partum, pups attained a mass of 114+/-16.6 kg (mean+/-s.d.) at weaning, representing an average growth rate of 3.53+/-0.80 kg day-1 over the entire lactation period. The proportion of body mass represented by fat was less than 3% at birth, increasing to 40.8+/-12.7% at weaning. Lean tissue mass altered little for most of the lactation period, but did show an increase in the last four days. The fat content of the milk reflected these changes, starting at 16.1+/-6.98% on Day 1 of lactation and increasing to 39.5+/-15.2% about the time of weaning. Fat content of the milk was, however, highly variable and at weaning ranged from 7% to 55%. Although the growth rate of the pup was correlated with mass lost by its mother during lactation, there was no relationship between maternal mass and weaning weight of pups. It is suggested that growth rates may be related to maternal condition and not simply mass, and, further, that differences in growth rates between populations of southern elephant seals are related to maternal energy reserves.</t>
  </si>
  <si>
    <t>UNIV SYDNEY,DEPT VET ANAT,SYDNEY,NSW 2006,AUSTRALIA; AUSTRALIAN ANTARCTIC DIV,KINGSTON,TAS 7050,AUSTRALIA</t>
  </si>
  <si>
    <t>University of Sydney; Australian Antarctic Division</t>
  </si>
  <si>
    <t>Hindell, Mark A/K-1131-2013; Hindell, Mark A/C-8368-2013</t>
  </si>
  <si>
    <t>Hindell, Mark/0000-0002-7823-7185</t>
  </si>
  <si>
    <t>0004-959X</t>
  </si>
  <si>
    <t>AUST J ZOOL</t>
  </si>
  <si>
    <t>Aust. J. Zool.</t>
  </si>
  <si>
    <t>10.1071/ZO9940723</t>
  </si>
  <si>
    <t>PZ563</t>
  </si>
  <si>
    <t>WOS:A1994PZ56300004</t>
  </si>
  <si>
    <t>RUST, DM</t>
  </si>
  <si>
    <t>Riedler, W; Torkar, KM</t>
  </si>
  <si>
    <t>THE FLARE GENESIS PROJECT</t>
  </si>
  <si>
    <t>BALLOON TECHNOLOGY AND OBSERVATIONS</t>
  </si>
  <si>
    <t>ADVANCES IN SPACE RESEARCH-SERIES</t>
  </si>
  <si>
    <t>SOLAR</t>
  </si>
  <si>
    <t>The feasibility of a balloon-borne experiment to understand how the magnetic fields at the solar surface emerge, coalesce, unravel and erupt in solar flares was studied. A key component of the Flare Genesis instrument will be a solar telescope with an 0.8-meter-diameter lightweight mirror. Effects of pendulation and jitter, gravity and temperature on the images formed by the telescope were studied to determine whether it will maintain the desired resolution of similar to 0.2 sec of are at float altitude. The principal conclusions of the study are that (I) sufficient image stability can be maintained at the focal plane; (2) polarization sensitivity of 2 x 10(-4) is achievable; and (3) the data system can store similar to 2000 magnetograms on-board in the course of a 10-to-14-day Antarctic flight.</t>
  </si>
  <si>
    <t>RUST, DM (corresponding author), JOHNS HOPKINS UNIV, APPL PHYS LAB, LAUREL, MD 20723 USA.</t>
  </si>
  <si>
    <t>THE BOULEVARD LANGFORD LANE KIDLINGTON, OXFORD OX5 1GB, ENGLAND</t>
  </si>
  <si>
    <t>0-08-042473-2</t>
  </si>
  <si>
    <t>ADV SPACE RES-SERIES</t>
  </si>
  <si>
    <t>10.1016/0273-1177(94)90072-8</t>
  </si>
  <si>
    <t>BZ78B</t>
  </si>
  <si>
    <t>WOS:A1993BZ78B00013</t>
  </si>
  <si>
    <t>JONES, WV</t>
  </si>
  <si>
    <t>EVOLUTION OF THE NASA LONG-DURATION BALLOON PROGRAM</t>
  </si>
  <si>
    <t>The development of long-duration ballooning techniques to support flights of 1-2 ton payloads for periods up to 2 weeks, possibly even longer, offers a near-space scientific mission capability with an order of magnitude improvement over traditional balloon flights. This revolution in scientific research ballooning began with the solution of the manufacturing difficulties that plagued the program in the first half of the 1980's, and it has culminated in the early 1990's with three successive circumnavigations of the Antarctic continent in 9 to 14 day flights. A complementary capability in the Northern hemisphere, which would approximately double the number of flights that could be supported each year, is needed to accommodate the trend for conventional payloads to be modified, or developed, for long-duration flights. Plans are already underway to employ the order-of-magnitude increased flight time for support of multi-flight research programs that will produce results comparable to some space missions. An overview of the current status and near-term plans for ballooning will be presented, along with a discussion of some major science initiatives that have been enabled.</t>
  </si>
  <si>
    <t>JONES, WV (corresponding author), NASA HEADQUARTERS, DIV SPACE PHYS, CODE SS, WASHINGTON, DC 20546 USA.</t>
  </si>
  <si>
    <t>WOS:A1993BZ78B00030</t>
  </si>
  <si>
    <t>EJIRI, M; NISHIMURA, J; YAJIMA, N; HIRASAWA, T; FUJII, R; AKIYAMA, H; YAMAGAMI, T; OHTA, S; KANZAWA, H; TOHYAMA, F; KOKUBUN, S</t>
  </si>
  <si>
    <t>POLAR PATROL BALLOON PROJECT IN JAPAN</t>
  </si>
  <si>
    <t>Since 1984, the National Institute of Polar Research and the Institute of Space and Astronautical Science have studied the feasibility of a long-term circumpolar balloon experiment, caned Polar Patrol Balloon (PPB) project. This project aims at establishing a PPB system to bring scientific payloads in the stratosphere over the Antarctic region. Three test flights in 1987 and 1990 at Syowa Station convinced us that the PPB would have a good chance of coming back to the launching area, provided that we utilize the advantage of no sunset during the summer season in Antarctica. The PPB experiments were consequently made in 1990 to 1991. PPB #1 which was launched on 25 Dec 1990 reached a height of 30 km and drifted westwards. At 22:30 (UT) on 8 Jan 1991, the PPB passed 400 km north of Syowa Station; this means that the PPB accomplished a complete circumpolar flight over Antarctica. Second flight (#2) was successively launched on 5 Jan 1991. A further 3rd flight (#3) was carried out for 23-28 Sept 1991 when an Antarctic ozone hole was well developed.</t>
  </si>
  <si>
    <t>INST SPACE &amp; ASTRONAUT SCI, SAGAMIHARA, KANAGAWA 229, JAPAN; NAGOYA UNIV, SOLAR TERR ENVIRONM LAB, TOYOKAWA 442, JAPAN; TOKAY UNIV, FAC ENGN, HIRATSUKA, KANAGAWA 25912, JAPAN; UNIV TOKYO, FAC SCI, DEPT EARTH &amp; PLANETARY PHYS, BUNKYO KU, TOKYO 113, JAPAN</t>
  </si>
  <si>
    <t>Japan Aerospace Exploration Agency (JAXA); Institute of Space &amp; Astronautical Science (ISAS); Nagoya University; University of Tokyo</t>
  </si>
  <si>
    <t>EJIRI, M (corresponding author), NATL INST POLAR RES, 9-10 KAGA, TOKYO, TOKYO 173, JAPAN.</t>
  </si>
  <si>
    <t>10.1016/0273-1177(94)90090-6</t>
  </si>
  <si>
    <t>WOS:A1993BZ78B00031</t>
  </si>
  <si>
    <t>GARRIGUE, C; GILL, PC</t>
  </si>
  <si>
    <t>OBSERVATIONS OF HUMPBACK WHALES MEGAPTERA-NOVAEANGLIAE IN NEW CALEDONIAN WATERS DURING 1991-1993</t>
  </si>
  <si>
    <t>BIOLOGICAL CONSERVATION</t>
  </si>
  <si>
    <t>HUMPBACK WHALES; MEGAPTERA-NOVAEANGLIAE; PHOTOIDENTIFICATION; BEHAVIORAL OBSERVATION</t>
  </si>
  <si>
    <t>EAST AUSTRALIAN WATERS; BEHAVIOR</t>
  </si>
  <si>
    <t>Recent sightings confirm that humpback whales Megaptera novaeangliae migrate to New Caledonia. Totals of 37 and 73 incidental sightings were made during the winter and spring of 1991 and 1992 respectively. Sightings were distributed widely all around New Caledonia, but concentrated in the south, mainly around Noumea, Ile des Pins and the Southeast Lagoon, areas with the highest human visitation. Very young calves were photographed in some sightings. Encouraged by the number of sightings, in August 1993 we commenced a programme of photo-identification and behavioural observation in the Southeast Lagoon. In five days of field work, 12 humpback whales were individually identified. One of these was a resight of an animal previously photographed off the coast of Queensland, Australia, in 1991. This supports the hypothesis that humpback whales migrating to New Caledonia are from Antarctic Area V stock. 'Surface active' group behaviour, typical of male competition for females in breeding areas, was also noted, and humpback whale song was detected on every day on which it was monitored for in the study area. Several juvenile animals were also observed. We interpret these observations as strong evidence that humpback whales mate and calve in New Caledonian waters.</t>
  </si>
  <si>
    <t>OCEAN RES FDN,WINDSOR,NSW 2756,AUSTRALIA</t>
  </si>
  <si>
    <t>GARRIGUE, C (corresponding author), ORSTOM,BP A5,NOUMEA,NEW CALEDONIA.</t>
  </si>
  <si>
    <t>Gill, Peter/JZT-5482-2024; garrigue, claire/I-4704-2016</t>
  </si>
  <si>
    <t>garrigue, claire/0000-0002-8117-3370</t>
  </si>
  <si>
    <t>ELSEVIER SCI LTD</t>
  </si>
  <si>
    <t>THE BOULEVARD, LANGFORD LANE, KIDLINGTON, OXFORD, OXON, ENGLAND OX5 1GB</t>
  </si>
  <si>
    <t>0006-3207</t>
  </si>
  <si>
    <t>BIOL CONSERV</t>
  </si>
  <si>
    <t>Biol. Conserv.</t>
  </si>
  <si>
    <t>10.1016/0006-3207(94)90165-1</t>
  </si>
  <si>
    <t>Biodiversity Conservation; Ecology; Environmental Sciences</t>
  </si>
  <si>
    <t>PP965</t>
  </si>
  <si>
    <t>WOS:A1994PP96500003</t>
  </si>
  <si>
    <t>CHAPUIS, JL; BOUSSES, P; BARNAUD, G</t>
  </si>
  <si>
    <t>ALIEN MAMMALS, IMPACT AND MANAGEMENT IN THE FRENCH SUB-ANTARCTIC ISLANDS</t>
  </si>
  <si>
    <t>FRENCH SUB-ANTARCTIC ISLANDS; ALIEN MAMMALS; ECOLOGICAL EFFECTS; MANAGEMENT</t>
  </si>
  <si>
    <t>SOUTHERN INDIAN-OCEAN; AMSTERDAM ISLAND; FERAL CAT; MACQUARIE-ISLAND; FELIS-CATUS; POPULATION</t>
  </si>
  <si>
    <t>The unique plant and animal communities of the French subantarctic islands have been greatly modified by the introduction of mammals since their discovery in 1552 and 1772. Nine species, wild and domestic, thrive due to a lack of competitors, predators and diseases and despite the small number of founders. Herbivores have induced significant changes to the nature and structure of plant communities and carnivores have modified burrowing petrel Procellaridae populations and species diversity. Introductions are now prohibited. Research programmes have been developed to study the population biology, and measures are being taken to control or eradicate alien species populations. Control programmes are effective for rabbits Oryctolagus cuniculus on the Kerguelen archipelago and cattle on Amsterdam Island. Planned programmes deal with cat, mouflon and sheep in the Kerguelens.</t>
  </si>
  <si>
    <t>MUSEUM NATL HIST NAT, EVOLUT SYST NAT &amp; MODIFIES LAB, 36 RUE GEOFFROY ST HILAIRE, F-75005 PARIS, FRANCE.</t>
  </si>
  <si>
    <t>THE BOULEVARD, LANGFORD LANE, KIDLINGTON, OXFORD OX5 1GB, OXON, ENGLAND</t>
  </si>
  <si>
    <t>1873-2917</t>
  </si>
  <si>
    <t>10.1016/0006-3207(94)90353-0</t>
  </si>
  <si>
    <t>MT614</t>
  </si>
  <si>
    <t>WOS:A1994MT61400001</t>
  </si>
  <si>
    <t>SANDERSON, WG; THORPE, JP; CLARKE, A</t>
  </si>
  <si>
    <t>Hayward, PJ; Ryland, JS; Taylor, PD</t>
  </si>
  <si>
    <t>A PRELIMINARY STUDY OF FEEDING RATES IN THE ANTARCTIC CHEILOSTOMATE BRYOZOAN HIMANTOZOUM-ANTARCTICUM</t>
  </si>
  <si>
    <t>BIOLOGY AND PALAEOBIOLOGY OF BRYOZOANS</t>
  </si>
  <si>
    <t>OLSEN &amp; OLSEN INTERNATIONAL SYMPOSIUM SERIES</t>
  </si>
  <si>
    <t>9th International Bryozoology Conference - Biology and Palaeobiology of Bryozoans</t>
  </si>
  <si>
    <t>JUL 25-AUG 01, 1992</t>
  </si>
  <si>
    <t>UNIV WALES, SCH BIOL SCI, SWANSEA, WALES</t>
  </si>
  <si>
    <t>UNIV WALES, SCH BIOL SCI</t>
  </si>
  <si>
    <t>BRYOZOA; FEEDING RATES; ANTARCTIC; HIMANTOZOUM-ANTARCTICUM</t>
  </si>
  <si>
    <t>UNIV LIVERPOOL,PORT ERIN MARINE LAB,DEPT ENVIRONM &amp; EVOLUT BIOL,PORT ERIN,MAN,ENGLAND</t>
  </si>
  <si>
    <t>University of Liverpool</t>
  </si>
  <si>
    <t>OLSEN &amp; OLSEN</t>
  </si>
  <si>
    <t>FREDENSBORG</t>
  </si>
  <si>
    <t>HELSTEDSVEJ 10 DK-3480, FREDENSBORG, DENMARK</t>
  </si>
  <si>
    <t>87-85215-23-6</t>
  </si>
  <si>
    <t>OLSEN INT S</t>
  </si>
  <si>
    <t>Biology; Paleontology</t>
  </si>
  <si>
    <t>Life Sciences &amp; Biomedicine - Other Topics; Paleontology</t>
  </si>
  <si>
    <t>BC23C</t>
  </si>
  <si>
    <t>WOS:A1994BC23C00032</t>
  </si>
  <si>
    <t>WINSTON, JE; HAYWARD, PJ</t>
  </si>
  <si>
    <t>BRYOZOA OF THE UNITED-STATES ANTARCTIC RESEARCH PROGRAM - PRELIMINARY REPORT</t>
  </si>
  <si>
    <t>BRYOZOA; ANTARCTICA; CTENOSTOMATIDA; NEW SPECIES</t>
  </si>
  <si>
    <t>AMER MUSEUM NAT HIST,DEPT INVERTEBRATES,NEW YORK,NY</t>
  </si>
  <si>
    <t>American Museum of Natural History (AMNH)</t>
  </si>
  <si>
    <t>WOS:A1994BC23C00040</t>
  </si>
  <si>
    <t>REDISCOVERY OF THE SPECIES ECHINISCUS-MACRONYX RICHTERS, 1907 ON SOUTH GEORGIA, SOUTH-ATLANTIC, ITS NEW SYSTEMATIC POSITION AND REDESCRIPTION WITHIN THE GENUS TESTECHINISCUS</t>
  </si>
  <si>
    <t>BOLLETTINO DI ZOOLOGIA</t>
  </si>
  <si>
    <t>TARDIGRADA; TESTECHINISCUS-MACRONYX; REDISCOVERY; REDESCRIPTION</t>
  </si>
  <si>
    <t>Recent investigations at South Georgia have revealed a small number of specimens of a Heterotardigrada formally described as Echiniscus macronyx Richters, 1907. Taxonomic confusion resulted from the inadequately described original specimen. Using the new material the species is redescribed and its taxonomic status within the genus Testechiniscus is discussed.</t>
  </si>
  <si>
    <t>UNIONE ZOOLOGICA ITALIANA</t>
  </si>
  <si>
    <t>CAMERINO</t>
  </si>
  <si>
    <t>DIPARTIMENTO BIOLOGIA, MOLECOLARE CELLULARE ANIMALE, UNIVERSITA CAMERINO, 62032 CAMERINO, ITALY</t>
  </si>
  <si>
    <t>0373-4137</t>
  </si>
  <si>
    <t>B ZOOL</t>
  </si>
  <si>
    <t>Boll. Zool.</t>
  </si>
  <si>
    <t>10.1080/11250009409355863</t>
  </si>
  <si>
    <t>NJ273</t>
  </si>
  <si>
    <t>WOS:A1994NJ27300011</t>
  </si>
  <si>
    <t>BAEZA, A; MIRO, C; PANIAGUA, JM; NAVARRO, E; RODRIGUEZ, MJ; SANCHEZ, F</t>
  </si>
  <si>
    <t>NATURAL AND ARTIFICIAL RADIOACTIVITY LEVELS IN LIVINGSTON ISLAND (ANTARCTIC REGIONS)</t>
  </si>
  <si>
    <t>BULLETIN OF ENVIRONMENTAL CONTAMINATION AND TOXICOLOGY</t>
  </si>
  <si>
    <t>LICHENS</t>
  </si>
  <si>
    <t>UNIV VALENCIA,CSIC,INST CORPUSCULAR PHYS,VALENCIA,SPAIN; UNIV VALENCIA,DEPT APPL PHYS,VALENCIA,SPAIN; UNIV VALENCIA,DEPT ATOM &amp; NUCL PHYS,VALENCIA,SPAIN</t>
  </si>
  <si>
    <t>University of Valencia; Consejo Superior de Investigaciones Cientificas (CSIC); CSIC - Instituto de Fisica Corpuscular (IFIC); University of Valencia; University of Valencia</t>
  </si>
  <si>
    <t>BAEZA, A (corresponding author), UNIV EXTREMADURA,SCH VET SCI,DEPT PHYS,CTRA TRUJILLO S-N,E-10071 CACERES,SPAIN.</t>
  </si>
  <si>
    <t>Paniagua, Jesus M/D-7132-2011; Rodriguez-Alvarez, Maria Jose/M-9683-2014; Baeza, Antonio/L-6606-2014; Sanchez, Filomeno/D-7859-2014</t>
  </si>
  <si>
    <t>Rodriguez-Alvarez, Maria Jose/0000-0001-8333-8792; Paniagua, Jesus M/0000-0001-9756-9161; Baeza, Antonio/0000-0002-2648-2867; Sanchez, Filomeno/0000-0003-0831-4744</t>
  </si>
  <si>
    <t>0007-4861</t>
  </si>
  <si>
    <t>B ENVIRON CONTAM TOX</t>
  </si>
  <si>
    <t>Bull. Environ. Contam. Toxicol.</t>
  </si>
  <si>
    <t>Environmental Sciences; Toxicology</t>
  </si>
  <si>
    <t>Environmental Sciences &amp; Ecology; Toxicology</t>
  </si>
  <si>
    <t>MG023</t>
  </si>
  <si>
    <t>WOS:A1994MG02300018</t>
  </si>
  <si>
    <t>BILODEAU, G; DE VERNAL, A; HILLAIREMARCEL, C</t>
  </si>
  <si>
    <t>BENTHIC FORAMINIFERAL ASSEMBLAGES IN LABRADOR SEA SEDIMENTS - RELATIONS WITH DEEP-WATER MASS CHANGES SINCE DEGLACIATION</t>
  </si>
  <si>
    <t>NORTH-ATLANTIC; PALEOCEANOGRAPHIC TRENDS; CIRCULATION; HOLOCENE; SLOPE; RISE; SURFACE; CANADA</t>
  </si>
  <si>
    <t>Surface sediment samples from the Labrador Sea and the Irminger and Iceland basins have been analysed for their benthic foraminiferal content to define the relationship between benthic foraminiferal assemblages and bottom-water characteristics. On the shelf (301-530 m) and the upper slope (1364 and 1980 m) the distribution of assemblages is complex and appears related to diversified microhabitats. In the deep-sea domain (&gt; 2600 m) three main assemblages have been identified: the first, dominated by Epistominella exigua, is related to the North East Atlantic Deep Water (NEADW); the second, characterized by the co-dominance of Cibicides wuellerstorfi and E. exigua, seems to characterize the North West Atlantic Bottom Water (NWABW); the third, marked by the occurrence of Nuttalides umbonifera, is recorded at depths greater than 3500 m and is associated with the northern extent of the Antarctic Bottom Water (AABW). Microfaunal and isotopic analyses of two cores from the Greenland slope (90-013-011, 2800 m) and rise (90-013-013, 3300 m) provide insight into the changes in the deep-water mass characteristics of the Labrador Sea over the past 15 000 years. Prior to 8500 BP, sparse assemblages dominated by either Pullenia quinqueloba, Uvigerina peregrina, or Melonis pompiloides suggest changing environmental conditions. In particular, a peak of U. peregrina recorded just before the Younger Dryas event in the deepest core is associated with the northward advance of a relatively warm, oxygen-poor bottom-water mass from the Atlantic. After 8500 BP, the increasing proportion of E. exigua suggests the formation of a bottom-water mass similar to the modern NEADW. Finally, higher percentages of C. wuellerstorfi in late Holocene sediments (after 5500 BP are associated with increased NWABW and indicate the development of modern bottom water.</t>
  </si>
  <si>
    <t>UNIV QUEBEC, CTR RECH GEOCHIM ISOTOP &amp; GEOCHRONOL, POB 8888, STN A, MONTREAL H3C 3P8, QUEBEC, CANADA.</t>
  </si>
  <si>
    <t>Hillaire-Marcel, Claude/H-1441-2012; Hillaire-Marcel, Claude/C-9153-2013; de Vernal, Anne/D-5602-2013</t>
  </si>
  <si>
    <t>Hillaire-Marcel, Claude/0000-0002-3733-4632; de Vernal, Anne/0000-0001-5656-724X; Bilodeau, Guy/0000-0002-5419-9110</t>
  </si>
  <si>
    <t>10.1139/e94-011</t>
  </si>
  <si>
    <t>NJ811</t>
  </si>
  <si>
    <t>WOS:A1994NJ81100011</t>
  </si>
  <si>
    <t>MARTIN, AR; KINGSLEY, MCS; RAMSAY, MA</t>
  </si>
  <si>
    <t>DIVING BEHAVIOR OF NARWHALS (MONODON-MONOCEROS) ON THEIR SUMMER GROUNDS</t>
  </si>
  <si>
    <t>CANADIAN JOURNAL OF ZOOLOGY-REVUE CANADIENNE DE ZOOLOGIE</t>
  </si>
  <si>
    <t>SOUTHERN ELEPHANT SEALS; DELPHINAPTERUS-LEUCAS; MARINE MAMMALS; WEDDELL SEALS; WHALES; ABUNDANCE; WINTER; BAY</t>
  </si>
  <si>
    <t>Three adult female narwhals from the population that summers in the sheltered waters of northern Baffin Island, Canada, were fitted with satellite-linked UHF radio packages. The units logged and transmitted diving and swim-speed data and revealed the location of the study animals for periods of up to 19 days. Most diving activity was in the top 40 m and bottom 40 m of the water column. Shallow dives were characterized by low rates of descent and ascent (&lt;0.5 m.s(-1)), short submersions, and frequent changes of vertical direction. Deep dives were normally to, or near to, the seabed in depths of up to 257 m, and involved both faster rates of vertical movement (1-2 m.s(-1)) and longer periods underwater (up to 15.1 min). Midwater dives were intermediate in all respects. Deeper dives were of a characteristic ''square'' profile and provided an average of 7 min at the chosen depth, representing 57% of the time submerged. No dives were demonstrably longer than the estimated aerobic dive Limit for this species. Activity at depth, including rapid swimming and many changes of vertical direction, was indicative of foraging and consistent with a diet of many small prey items. Overall, a relatively small proportion of time was devoted to presumed foraging activity, suggesting either that feeding is a low priority at this time of year or that the whales' nutritional needs could be easily met by the food stocks available.</t>
  </si>
  <si>
    <t>INST MAURICE LAMONTAGNE,MONT JOLI G5H 3Z4,PQ,CANADA; UNIV SASKATCHEWAN,DEPT BIOL,SASKATOON S7N 0W0,SK,CANADA</t>
  </si>
  <si>
    <t>Fisheries &amp; Oceans Canada; University of Saskatchewan</t>
  </si>
  <si>
    <t>MARTIN, AR (corresponding author), BRITISH ANTARCTIC SURVEY,NERC,SEA MAMMAL RES UNIT,HIGH CROSS,MADINGLEY RD,CAMBRIDGE CB3 0ET,ENGLAND.</t>
  </si>
  <si>
    <t>Can. J. Zool.-Rev. Can. Zool.</t>
  </si>
  <si>
    <t>10.1139/z94-015</t>
  </si>
  <si>
    <t>NK851</t>
  </si>
  <si>
    <t>WOS:A1994NK85100015</t>
  </si>
  <si>
    <t>BILLGER, M; WALLIN, M; WILLIAMS, RC; DETRICH, HW</t>
  </si>
  <si>
    <t>DYNAMIC INSTABILITY OF MICROTUBULES FROM COLD-LIVING FISHES</t>
  </si>
  <si>
    <t>CELL MOTILITY AND THE CYTOSKELETON</t>
  </si>
  <si>
    <t>TUBULIN; ISOFORMS; ATLANTIC COD; ANTARCTIC FISH; EVOLUTIONARY ASPECTS; VIDEO MICROSCOPY</t>
  </si>
  <si>
    <t>MORHUA BRAIN MICROTUBULES; ANTARCTIC FISHES; ATLANTIC COD; GADUS-MORHUA; INDIVIDUAL MICROTUBULES; LOW-TEMPERATURES; BETA-TUBULIN; PROTEINS; HETEROGENEITY; MICROSCOPY</t>
  </si>
  <si>
    <t>The dynamic instability of microtubules free of microtubule-associated proteins from two genera of cold-living fishes was measured, by means of video-enhanced differential-interference-contrast microscopy, at temperatures near those of their habitats. Brain microtubules were isolated from the boreal Atlantic cod (Gadus morhua; habitat temperature approximate to 2-15 degrees C) and from two austral Antarctic rockcods (Notothenia gibberifrons and N. coriiceps neglecta; habitat temperature approximate to -1.8 to +2 degrees C). Critical concentrations for polymerization of the fish tubulins were in the neighborhood of 1 mg/ml, consistent with high interdimer affinities. Rates of elongation and frequencies of growth-to-shortening transitions (''catastrophes'') for fish microtubules were significantly smaller than those for mammalian microtubules. Slow dynamics is therefore an intrinsic property of these fish tubulins, presumably reflecting their adaptation to low temperatures. Two-dimensional electrophoresis showed striking differences between the isoform compositions of the cod and the rockcod tubulins, which suggests that the cold-adapted microtubule phenotypes of northern and southern fishes may have arisen independently. (C) 1994 Wiley-Liss, Inc.</t>
  </si>
  <si>
    <t>GOTHENBURG UNIV,DEPT ZOOPHYSIOL,COMPARAT NEUROSCI UNIT,S-40031 GOTHENBURG,SWEDEN; NORTHEASTERN UNIV,DEPT BIOL,BOSTON,MA 02115</t>
  </si>
  <si>
    <t>University of Gothenburg; Northeastern University</t>
  </si>
  <si>
    <t>BILLGER, M (corresponding author), VANDERBILT UNIV,DEPT MOLEC BIOL,BOX 1820,STN B,NASHVILLE,TN 37235, USA.</t>
  </si>
  <si>
    <t>Billger, Martin/0000-0002-3977-3292</t>
  </si>
  <si>
    <t>NIGMS NIH HHS [GM25638] Funding Source: Medline</t>
  </si>
  <si>
    <t>NIGMS NIH HHS(United States Department of Health &amp; Human ServicesNational Institutes of Health (NIH) - USANIH National Institute of General Medical Sciences (NIGMS))</t>
  </si>
  <si>
    <t>0886-1544</t>
  </si>
  <si>
    <t>CELL MOTIL CYTOSKEL</t>
  </si>
  <si>
    <t>Cell Motil. Cytoskeleton</t>
  </si>
  <si>
    <t>10.1002/cm.970280406</t>
  </si>
  <si>
    <t>Cell Biology</t>
  </si>
  <si>
    <t>NZ375</t>
  </si>
  <si>
    <t>WOS:A1994NZ37500005</t>
  </si>
  <si>
    <t>TAYLOR, AJW; BROWN, MM</t>
  </si>
  <si>
    <t>Carlson, JG; Seifert, AR; Birbaumer, N</t>
  </si>
  <si>
    <t>QUARTETS IN ANTARCTIC ISOLATION</t>
  </si>
  <si>
    <t>CLINICAL APPLIED PSYCHOPHYSIOLOGY</t>
  </si>
  <si>
    <t>PLENUM SERIES IN BEHAVIORAL PSYCHOPHYSIOLOGY AND MEDICINE</t>
  </si>
  <si>
    <t>2nd International Conference on Biobehavioral Self-Regulation and Health</t>
  </si>
  <si>
    <t>SEP 15-20, 1991</t>
  </si>
  <si>
    <t>UNIV MUNICH, MUNICH, GERMANY</t>
  </si>
  <si>
    <t>UNIV MUNICH</t>
  </si>
  <si>
    <t>VICTORIA UNIV WELLINGTON,DEPT PSYCHOL,WELLINGTON,NEW ZEALAND</t>
  </si>
  <si>
    <t>Victoria University Wellington</t>
  </si>
  <si>
    <t>PLENUM PRESS DIV PLENUM PUBLISHING CORP</t>
  </si>
  <si>
    <t>0-306-44555-7</t>
  </si>
  <si>
    <t>PL S BEHAV</t>
  </si>
  <si>
    <t>Physiology; Psychology</t>
  </si>
  <si>
    <t>BA05G</t>
  </si>
  <si>
    <t>WOS:A1994BA05G00014</t>
  </si>
  <si>
    <t>Bally, J</t>
  </si>
  <si>
    <t>Montmerle, T; Lada, CJ; Mirabel, IF; TranThanhVan, J</t>
  </si>
  <si>
    <t>Astronomy in Antarctica</t>
  </si>
  <si>
    <t>COLD UNIVERSE</t>
  </si>
  <si>
    <t>MORIOND ASTROPHYSICS MEETINGS</t>
  </si>
  <si>
    <t>Astrophysics Session of the XXVIIIth Rencontre de Moriond - The Cold Universe</t>
  </si>
  <si>
    <t>MAR 13-20, 1993</t>
  </si>
  <si>
    <t>LES ARCS, FRANCE</t>
  </si>
  <si>
    <t>UNIV COLORADO, CTR ASTROPHYS &amp; SPACE ASTRON, CTR ASTROPHYS RES ANTARCTIC, BOULDER, CO 80309 USA</t>
  </si>
  <si>
    <t>EDITIONS FRONTIERES</t>
  </si>
  <si>
    <t>DREUX</t>
  </si>
  <si>
    <t>7 AVENUE KENNEDY, 28100 DREUX, FRANCE</t>
  </si>
  <si>
    <t>2-86332-150-1</t>
  </si>
  <si>
    <t>MORIOND AST</t>
  </si>
  <si>
    <t>BE54F</t>
  </si>
  <si>
    <t>WOS:A1994BE54F00001</t>
  </si>
  <si>
    <t>FERRER, M; AMAT, JA; VINUELA, J</t>
  </si>
  <si>
    <t>DAILY VARIATIONS OF BLOOD-CHEMISTRY VALUES IN THE CHINSTRAP PENGUIN (PYGOSCELIS-ANTARCTICA) DURING THE ANTARCTIC SUMMER</t>
  </si>
  <si>
    <t>COMPARATIVE BIOCHEMISTRY AND PHYSIOLOGY A-PHYSIOLOGY</t>
  </si>
  <si>
    <t>BLOOD CHEMISTRY; PYGOSCELIS ANTARCTICA; ANTARCTIC SUMMER; EAT-FAST CYCLES; GLUCOSE; UREA; TRIGLYCERIDE; CHOLESTEROL; ZEITGEBER</t>
  </si>
  <si>
    <t>CIRCADIAN-RHYTHMS; DIURNAL-VARIATION; CONSTANT</t>
  </si>
  <si>
    <t>We investigated the daily variations of blood chemistry during tbe 1990-91 Antarctic summer solstice in six adult chinstrap penguins (Pygoscelis antarctica) in the absence of eat-fast cycles. Four of the seven blood parameters (glucose, urea, triglyceride and cholesterol) showed statistically significant variations between samples at periods of different light intensity. Blood chemistry changes in chinstrap penguins correspond with those expected in a diurnal bird under defined light-dark cycle. In the absence of eat-fast cycle, the daily cycle of light intensity, although greatly attenuated, is the most likely timekeeper (Zeitgeber) for circadian rhythms in blood parameters of chinstrap penguins.</t>
  </si>
  <si>
    <t>CSIC,MUSEO NACL CIENCIAS NAT,E-28006 MADRID,SPAIN</t>
  </si>
  <si>
    <t>Consejo Superior de Investigaciones Cientificas (CSIC); CSIC - Museo Nacional de Ciencias Naturales (MNCN)</t>
  </si>
  <si>
    <t>FERRER, M (corresponding author), CSIC,ESTACION BIOL DONANA,AVD MARIA LUISA,PABELLON PERU,E-41013 SEVILLE,SPAIN.</t>
  </si>
  <si>
    <t>Ferrer, Miguel/AFU-8286-2022; Ferrer Baena, Miguel/G-3519-2015</t>
  </si>
  <si>
    <t>Vinuela, Javier/0000-0002-8916-0398; Amat, Juan A./0000-0003-1685-1056; Ferrer Baena, Miguel/0000-0003-0092-8450</t>
  </si>
  <si>
    <t>0300-9629</t>
  </si>
  <si>
    <t>COMP BIOCHEM PHYS A</t>
  </si>
  <si>
    <t>Comp. Biochem. Physiol. A-Physiol.</t>
  </si>
  <si>
    <t>10.1016/0300-9629(94)90277-1</t>
  </si>
  <si>
    <t>Biochemistry &amp; Molecular Biology; Physiology; Zoology</t>
  </si>
  <si>
    <t>MV328</t>
  </si>
  <si>
    <t>WOS:A1994MV32800015</t>
  </si>
  <si>
    <t>CONDIE, SA</t>
  </si>
  <si>
    <t>A CIRCULATION MODEL OF THE ABYSSAL TASMAN SEA</t>
  </si>
  <si>
    <t>SHELF WIDTH; TOPOGRAPHY; OCEAN; WAVES; FLOW; SCATTERING; CURRENTS; DRIVEN; BASIN</t>
  </si>
  <si>
    <t>A primitive equation shallow-water model with idealized topography has been used to investigate the dynamics of the abyssal Tasman Sea. The questions addressed relate to the influence of topography on the circulation pattern and the forcing mechanisms. Circulations driven by both inflow of Deep Antarctic Circumpolar Current water and East Australian Current eddies have been considered. The former usually results in upwelling that drives cyclonic flow throughout the basin. Strong flow is mainly restricted to regions of sharp potential vorticity gradients such as the continental rise, while flow over the abyssal plain is generally much weaker. Simulated East Australian Current eddies propagate their influence through Rossby wave generation. Over the abyssal plain, potential vorticity gradients are weak and the resulting low energy waves have little effect on the wider circulation. Eddies over the continental rise are more efficient at generating longer waves which can propagate large distances along geostrophic contours. Those generated in the west (East Australian rise) tend to be strongly scattered by blocked geostrophic contours to the north, resulting in enhanced dissipation and very limited mean flow generation. However, those generated in the east (Lord Howe Rise) propagate into the basin interior and generate strong mean flows along geostrophic contours. The model results suggest that Circumpolar Current forcing can most easily account for available observations.</t>
  </si>
  <si>
    <t>CONDIE, SA (corresponding author), AUSTRALIAN NATL UNIV,RES SCH EARTH SCI,CANBERRA,ACT 0200,AUSTRALIA.</t>
  </si>
  <si>
    <t>Condie, Scott A/C-2953-2012</t>
  </si>
  <si>
    <t>10.1016/0967-0637(94)90024-8</t>
  </si>
  <si>
    <t>NA807</t>
  </si>
  <si>
    <t>WOS:A1994NA80700002</t>
  </si>
  <si>
    <t>GUTT, J; SIEGEL, V</t>
  </si>
  <si>
    <t>BENTHOPELAGIC AGGREGATIONS OF KRILL (EUPHAUSIA-SUPERBA) ON THE DEEPER SHELF OF THE WEDDELL SEA (ANTARCTIC)</t>
  </si>
  <si>
    <t>ICE-EDGE; PENINSULA; BEHAVIOR; CRYSTALLOROPHIAS; CRUSTACEA; DENSITY; GROWTH; ZONE</t>
  </si>
  <si>
    <t>Benthopelagic krill aggregations were found at the shelf edge in the southeastern Weddell Sea and observed directly along transects using a video camera mounted on a Remotely Operated Vehicle. The observations were made at depths of 480 and 416 m from a distance of up to 200 cm above the bottom. At one station a swarm was observed to reach densities of several tens to several hundreds of specimens per m3, maximum density exceeded 230 specimens per m3. At a second station only scattered krill were encountered.</t>
  </si>
  <si>
    <t>BUNDESFORSCH ANSTALT FISCHEREI,D-22767 HAMBURG 50,GERMANY</t>
  </si>
  <si>
    <t>GUTT, J (corresponding author), ALFRED WEGENER INST POLAR &amp; MARINE RES,COLUMBUSSTR,D-27568 BREMERHAVEN,GERMANY.</t>
  </si>
  <si>
    <t>Gutt, Julian/0000-0003-3773-9370</t>
  </si>
  <si>
    <t>10.1016/0967-0637(94)90031-0</t>
  </si>
  <si>
    <t>WOS:A1994NA80700009</t>
  </si>
  <si>
    <t>MIDYA, SK</t>
  </si>
  <si>
    <t>OZONE DECLINE AND ITS EFFECT ON NIGHT AIRGLOW INTENSITY OF OH (8,3) BAND</t>
  </si>
  <si>
    <t>EARTH MOON AND PLANETS</t>
  </si>
  <si>
    <t>The paper presents the effect of O3 depletion on OH (8,3) band. It is shown that Bates-Nicolet theory for the excitation of OH band is predominant excitation process. Calculations based on chemical kinetics show that the intensity of OH (8,3) band will also be effected due to the depletion of O3 concentration. O3 is depleted everywhere specially at Antarctica. Intensity of OH (8,3) band is calculated theoretically for Halley Bay (76-degrees S, 27-degrees W), British Antarctic survey station during the period 1973 to 1984.</t>
  </si>
  <si>
    <t>MIDYA, SK (corresponding author), SERAMPORE COLL,DEPT PHYS,SERAMPORE,INDIA.</t>
  </si>
  <si>
    <t>0167-9295</t>
  </si>
  <si>
    <t>EARTH MOON PLANETS</t>
  </si>
  <si>
    <t>Earth Moon Planets</t>
  </si>
  <si>
    <t>10.1007/BF00572194</t>
  </si>
  <si>
    <t>PN959</t>
  </si>
  <si>
    <t>WOS:A1994PN95900001</t>
  </si>
  <si>
    <t>GILLE, J; MASSIE, S; BAILEY, P; ROCHE, A; KUMER, J; MERGENTHALER, J; LYJAK, L</t>
  </si>
  <si>
    <t>Grose, WL; Ghazi, A; Geller, MA; Shepherd, GG</t>
  </si>
  <si>
    <t>EARLY RESULTS OF VALIDATION AND APPLICATION OF CLAES DATA</t>
  </si>
  <si>
    <t>EARTHS MIDDLE ATMOSPHERE</t>
  </si>
  <si>
    <t>CLAES results on temperature and the long-lived trace species CH4, N2O, and CF2Cl2 are applied to the study of the formation of the Antarctic vortex and the expected downward motions in the vortex during the transition from Austral summer to winter. The observed variations, showing downward motion of mixing ratio contours, are consistent with expectations. An unexpected result is the indication of larger downward motions in winter near 70 S than over the pole.</t>
  </si>
  <si>
    <t>LOCKHEED PALO ALTO RES LABS, PALO ALTO, CA USA</t>
  </si>
  <si>
    <t>Lockheed Martin</t>
  </si>
  <si>
    <t>GILLE, J (corresponding author), NATL CTR ATMOSPHER RES, POB 3000, BOULDER, CO 80307 USA.</t>
  </si>
  <si>
    <t>0-08-042486-4</t>
  </si>
  <si>
    <t>10.1016/0273-1177(94)90109-0</t>
  </si>
  <si>
    <t>BA49Q</t>
  </si>
  <si>
    <t>WOS:A1994BA49Q00001</t>
  </si>
  <si>
    <t>CROSKEY, CL; MARTONE, JP; OLIVERO, JJ; PULIAFITO, SE</t>
  </si>
  <si>
    <t>A LATITUDINAL SURVEY OF MESOSPHERIC AND UPPER STRATOSPHERIC WATER-VAPOR</t>
  </si>
  <si>
    <t>Symposium C2, and the Topical Meetings of the COSPAR Interdisciplinary Scientific Commissions A and C of the COSPAR 29th Plenary Meeting</t>
  </si>
  <si>
    <t>As part of the LADIMAS campaign, measurements of mesospheric and upper stratospheric water vapor concentration were made over a latitudinal range from 53 N to 63 S. The 22-GHz emission line of water vapor was observed by a new, portable, cryogenically cooled microwave radiometer that was carried on board the German research vessel Polarstern as it sailed from Bremerhaven, Germany, to the Antarctic during November and December, 1991. Water vapor profiles were obtained at approximately 5 degrees latitude intervals for an altitude range of 40 to 80 km.</t>
  </si>
  <si>
    <t>CROSKEY, CL (corresponding author), PENN STATE UNIV,DEPT ELECT &amp; COMP ENGN,COMMUN &amp; SPACE SCI LAB,UNIV PK,PA 16802, USA.</t>
  </si>
  <si>
    <t>PULIAFITO, SALVADOR ENRIQUE/0000-0001-9085-6870</t>
  </si>
  <si>
    <t>10.1016/0273-1177(94)90133-3</t>
  </si>
  <si>
    <t>WOS:A1994BA49Q00024</t>
  </si>
  <si>
    <t>BREY, T; DAHM, C</t>
  </si>
  <si>
    <t>David, B; Guille, A; Feral, JP; Roux, M</t>
  </si>
  <si>
    <t>POPULATION DYNAMICS OF ANTARCTIC ECHINODERMS</t>
  </si>
  <si>
    <t>ECHINODERMS THROUGH TIME</t>
  </si>
  <si>
    <t>8th International Echinoderm Conference</t>
  </si>
  <si>
    <t>SEP 06-10, 1993</t>
  </si>
  <si>
    <t>DIJON, FRANCE</t>
  </si>
  <si>
    <t>BREY, T (corresponding author), ALFRED WEGENER INST POLAR &amp; MARINE RES,COLUMBUSSTR,W-2850 BREMERHAVEN,GERMANY.</t>
  </si>
  <si>
    <t>A A BALKEMA</t>
  </si>
  <si>
    <t>ROTTERDAM</t>
  </si>
  <si>
    <t>PO BOX 1675, 3000 BR ROTTERDAM, NETHERLANDS</t>
  </si>
  <si>
    <t>90-5410-514-3</t>
  </si>
  <si>
    <t>Geosciences, Multidisciplinary; Marine &amp; Freshwater Biology; Oceanography; Paleontology; Zoology</t>
  </si>
  <si>
    <t>Geology; Marine &amp; Freshwater Biology; Oceanography; Paleontology; Zoology</t>
  </si>
  <si>
    <t>BC47A</t>
  </si>
  <si>
    <t>WOS:A1994BC47A00004</t>
  </si>
  <si>
    <t>PAWSON, DL</t>
  </si>
  <si>
    <t>ANTARCTIC ECHINODERMS - HISTORY, DISTRIBUTION, ECOLOGY, 1968-1993</t>
  </si>
  <si>
    <t>PAWSON, DL (corresponding author), SMITHSONIAN INST,MAIL STOP 163,WASHINGTON,DC 20560, USA.</t>
  </si>
  <si>
    <t>WOS:A1994BC47A00017</t>
  </si>
  <si>
    <t>PEARSE, JS; BOSCH, I</t>
  </si>
  <si>
    <t>BROODING IN THE ANTARCTIC - OSTERGREN HAD IT NEARLY RIGHT</t>
  </si>
  <si>
    <t>PEARSE, JS (corresponding author), UNIV CALIF SANTA CRUZ,INST MARINE SCI,SANTA CRUZ,CA 95064, USA.</t>
  </si>
  <si>
    <t>WOS:A1994BC47A00018</t>
  </si>
  <si>
    <t>AHEARN, C</t>
  </si>
  <si>
    <t>FAMILY PSOLIDAE - NEW DISTRIBUTION RECORDS FROM THE ANTARCTIC</t>
  </si>
  <si>
    <t>AHEARN, C (corresponding author), SMITHSONIAN INST,MAIL STOP 163,WASHINGTON,DC 20560, USA.</t>
  </si>
  <si>
    <t>WOS:A1994BC47A00116</t>
  </si>
  <si>
    <t>MASSIN, C</t>
  </si>
  <si>
    <t>CALCAREOUS DEPOSIT VARIATIONS IN HOLOTHURIANS ILLUSTRATED BY ANTARCTIC DENDROCHIROTES (ECHINODERMATA)</t>
  </si>
  <si>
    <t>MASSIN, C (corresponding author), INST ROYAL SCI NAT,MALACOL LAB,RUE VAUTIER 29,B-1040 BRUSSELS,BELGIUM.</t>
  </si>
  <si>
    <t>WOS:A1994BC47A00123</t>
  </si>
  <si>
    <t>MCCLINTOCK, JB; SLATTERY, M; GASCHEN, B; HEINE, J</t>
  </si>
  <si>
    <t>REPRODUCTIVE MODE AND POPULATION CHARACTERISTICS OF THE ANTARCTIC SEA CUCUMBER CUCUMARIA-FERRARI</t>
  </si>
  <si>
    <t>MCCLINTOCK, JB (corresponding author), UNIV ALABAMA,DEPT BIOL,UNIV ALBAMA STN,BIRMINGHAM,AL 35294, USA.</t>
  </si>
  <si>
    <t>WOS:A1994BC47A00124</t>
  </si>
  <si>
    <t>POULIN, E; FERAL, JP</t>
  </si>
  <si>
    <t>THE FICTION AND THE FACTS OF ANTARCTIC BROOD PROTECTING - POPULATION GENETICS AND EVOLUTION OF SCHIZASTERID ECHINOIDS</t>
  </si>
  <si>
    <t>POULIN, E (corresponding author), OBSERV OCEANOL BANYULS SUR MER,LAB ARAGO,F-66650 BANYULS SUR MER,FRANCE.</t>
  </si>
  <si>
    <t>FERAL, Jean-Pierre/N-1895-2018; Poulin, Elie/C-2654-2012</t>
  </si>
  <si>
    <t>Poulin, Elie/0000-0001-7736-0969</t>
  </si>
  <si>
    <t>WOS:A1994BC47A00195</t>
  </si>
  <si>
    <t>SCHINNER, GO; MCCLINTOCK, JB</t>
  </si>
  <si>
    <t>FORM AND FUNCTION OF BROOD POUCHES OF THE ANTARCTIC HEART URCHINS ABATUS-NIMRODI AND ABATUS-SHACKLETONI</t>
  </si>
  <si>
    <t>SCHINNER, GO (corresponding author), UNIV VIENNA,INST ZOOL,DEPT MORPHOL &amp; ANAT,ALTHANSTR 14,A-1090 VIENNA,AUSTRIA.</t>
  </si>
  <si>
    <t>WOS:A1994BC47A00201</t>
  </si>
  <si>
    <t>GROWTH AND SURVIVAL STRATEGY OF THE ANTARCTIC MITE ALASKOZETES ANTARCTICUS</t>
  </si>
  <si>
    <t>COLLEMBOLAN CRYPTOPYGUS-ANTARCTICUS; STEGANACARUS-MAGNUS ACARI; COLD TOLERANCE; LIFE-CYCLE; MICROARTHROPODS; CRYPTOSTIGMATA; HARDINESS; INSECTS; HABITAT; TEMPLET</t>
  </si>
  <si>
    <t>Growth and mortality rates of three juvenile instars and adults of the oribatid mite Alaskozetes antarcticus were measured over a twelve month period using field enclosures in its maritime Antarctic habitat. A pattern was found of rapid growth during the short summer period (0.2-0.4 mu g dry weight increment per day) followed by gradual weight loss overwinter. Most individuals completed one instar per year, reaching a premoult resting phase by late summer, with the moult being delayed and relatively synchronised early the next summer. A small proportion of proto- and deutonymphs completed two moults within one summer period. After the final moult adults over-wintered again before commencing oviposition, suggesting that the life cycle (egg-egg) will take at least five years. Mortality was not biased towards any instar or time of year. Highest individual growth rates were obtained at a constant temperature of 7 degrees C in the laboratory. However, experimental increase of mean field temperature from 2.7 to 4.3 degrees C by use of a plastic cloche led to decreased growth, although no change in moulting frequency or mortality rate. Laboratory survival was greatest at 2 degrees C and decreased with increasing temperature. Alaskozetes antarcticus may be described as 'a' (adversity) selected, showing an exceptionally long life cycle of five to six years and extensive physiological investment in survival adaptations. Moult synchronisation in early summer, involving entering winter in the inactive premoult phase, will increase overwinter survival by reducing the chance of inoculative freezing from gut contents, and may be advantageous in maximising the time available for feeding during the subsequent summer, or ensuring proximity of the sexes after the final moult.</t>
  </si>
  <si>
    <t>1600-0587</t>
  </si>
  <si>
    <t>JAN-MAR</t>
  </si>
  <si>
    <t>10.1111/j.1600-0587.1994.tb00081.x</t>
  </si>
  <si>
    <t>ND620</t>
  </si>
  <si>
    <t>WOS:A1994ND62000011</t>
  </si>
  <si>
    <t>ANGELINI, J; MANSFIELD, A</t>
  </si>
  <si>
    <t>A CALL FOR UNITED-STATES RATIFICATION OF THE PROTOCOL ON ANTARCTIC ENVIRONMENTAL-PROTECTION</t>
  </si>
  <si>
    <t>ECOLOGY LAW QUARTERLY</t>
  </si>
  <si>
    <t>BAHIA-PARAISO; SPILL; HYDROCARBON; RETHINKING; INTERPLAY; INTERESTS; LAW</t>
  </si>
  <si>
    <t>ANGELINI, J (corresponding author), UNIV CALIF BERKELEY,SCH LAW,BOALT HALL,BERKELEY,CA 94720, USA.</t>
  </si>
  <si>
    <t>UNIV CALIF PRESS</t>
  </si>
  <si>
    <t>BERKELEY</t>
  </si>
  <si>
    <t>JOURNALS DEPT 2120 BERKELEY WAY, BERKELEY, CA 94720</t>
  </si>
  <si>
    <t>0046-1121</t>
  </si>
  <si>
    <t>ECOL LAW QUART</t>
  </si>
  <si>
    <t>Ecol. Law Q.</t>
  </si>
  <si>
    <t>NT237</t>
  </si>
  <si>
    <t>WOS:A1994NT23700003</t>
  </si>
  <si>
    <t>PETER, T</t>
  </si>
  <si>
    <t>THE STRATOSPHERIC OZONE-LAYER - AN OVERVIEW</t>
  </si>
  <si>
    <t>ENVIRONMENTAL POLLUTION</t>
  </si>
  <si>
    <t>STRATOSPHERIC OZONE; ATMOSPHERIC CHEMISTRY; STRATOSPHERIC AEROSOLS; ATMOSPHERIC MODELING</t>
  </si>
  <si>
    <t>NITRIC-ACID TRIHYDRATE; ANTARCTIC OZONE; POLAR STRATOSPHERES; HYDROGEN-CHLORIDE; CLOUD FORMATION; DEPLETION; NITROGEN; ATMOSPHERE; MECHANISMS; NITRATE</t>
  </si>
  <si>
    <t>This paper summarises the knowledge on the properties of the stratospheric ozone layer. Dynamic, chemical, and microphysical aspects are reviewed with emphasis on chemistry. The questions addressed are as follows. Do we have a quantitative understanding of the Antarctic ozone hole? What lies behind the trend of slowly decreasing ozone columns over northern mid-latitudes? To what degree was chemistry responsible for the extremely low ozone levels over northern Europe in January 1992? The discovery of the ozone hole in 1985 exposed scientific neglect of the category of fast heterogeneous reactions taking place on particulate matter in the stratosphere. But even now after the wide acceptance of some heterogeneous reactions it is difficult to fully account for the rate at which Antarctic ozone is depleted each year in August. After reviewing the known heterogeneous reactions, possible hitherto unrecognised mechanisms are briefly outlined. The paper also includes a discussion of the chemical reactions which can occur even under relatively warm conditions on the ubiquitous, stratospheric aerosol particles and which could contribute to the observed mid-latitudinal ozone depletion. Finally, the paper underlines the importance of dynamic processes, that is, horizontal transport and vertical adiabatic motion, which appear to be the main cause of the anomalously low northern hemispheric ozone values during the 1991/1992 winter.</t>
  </si>
  <si>
    <t>PETER, T (corresponding author), MAX PLANCK INST CHEMPOB 3060,W-6500 MAINZ,GERMANY.</t>
  </si>
  <si>
    <t>Peter, Thomas/B-2529-2018</t>
  </si>
  <si>
    <t>Peter, Thomas/0000-0002-7218-7156</t>
  </si>
  <si>
    <t>0269-7491</t>
  </si>
  <si>
    <t>ENVIRON POLLUT</t>
  </si>
  <si>
    <t>Environ. Pollut.</t>
  </si>
  <si>
    <t>10.1016/0269-7491(94)90024-8</t>
  </si>
  <si>
    <t>ML496</t>
  </si>
  <si>
    <t>WOS:A1994ML49600008</t>
  </si>
  <si>
    <t>SZEFER, P; SZEFER, K; PEMPKOWIAK, J; SKWARZEC, B; BOJANOWSKI, R; HOLM, E</t>
  </si>
  <si>
    <t>DISTRIBUTION AND COASSOCIATIONS OF SELECTED METALS IN SEALS OF THE ANTARCTIC</t>
  </si>
  <si>
    <t>HEAVY METALS; DISTRIBUTION; SEALS; ANTARCTICA; INTER-METAL CORRELATION</t>
  </si>
  <si>
    <t>HEAVY-METALS; STENELLA-COERULEOALBA; PHOCA-VITULINA; TRACE-METALS; HARBOR SEAL; MONODON-MONOCEROS; STRIPED DOLPHIN; KIDNEY TISSUE; WADDEN SEA; CADMIUM</t>
  </si>
  <si>
    <t>Zinc, Cu, Cd, Pb, Ag, Ni, Co, Cr, Fe and Mn concentl ntions in some tissues of crabeater seal (Lobodon carcinophagus) leopard seal (Hydrurga leptonyx) and Weddell seal (Leptonychotes weddelli) from the Antarctic were determined. Distinct inter-tissue differences in metal concentrations in seals were observed, liver contained maximum levels of Zn, Cu, Ag and Mn, whilst kidney showed the highest levels of Cd, Ni and Co. Muscle was characterized by low concentrations of all the elements analyzed. The metal concentrations in the vertebrates analyzed were compared with those for organisms originating from various aquatic areas. Significant correlations were found between the levels of several of the metals analyzed, e.g. between renal and hepatic concentrations of Zn and Cd, Strong relationships between the hepatic concentrations of some metals were found, e.g. Cd-Zn. These two metals also showed a significant coassociation in their renal concentrations. The slope of the regression line for renal Cd/Zn was about three times higher than the hepatic one and this may reflect a relatively high Cd exposure, probably from specific food (squid and krill) provenance, of the seals analyzed.</t>
  </si>
  <si>
    <t>POLISH ACAD SCI,INST OCEANOL,PL-81967 SOPOT,POLAND; LUND UNIV,DEPT RADIAT PHYS,S-22185 LUND,SWEDEN</t>
  </si>
  <si>
    <t>Polish Academy of Sciences; Institute of Oceanology of the Polish Academy of Sciences; Lund University</t>
  </si>
  <si>
    <t>SZEFER, P (corresponding author), MED ACAD GDANSK,DEPT ANALYT CHEM,GEN J HALLERA 107,PL-80416 GDANSK,POLAND.</t>
  </si>
  <si>
    <t>Skwarzec, Bogdan/0000-0003-2020-9824; Pempkowiak, Janusz/0000-0002-7835-3792</t>
  </si>
  <si>
    <t>10.1016/0269-7491(94)90156-2</t>
  </si>
  <si>
    <t>MM504</t>
  </si>
  <si>
    <t>WOS:A1994MM50400010</t>
  </si>
  <si>
    <t>BUSER, HR; MULLER, MD</t>
  </si>
  <si>
    <t>ISOMER-SELECT AND ENANTIOMER-SELECTIVE ANALYSES OF TOXAPHENE COMPONENTS USING CHIRAL HIGH-RESOLUTION GAS-CHROMATOGRAPHY AND DETECTION BY MASS-SPECTROMETRY</t>
  </si>
  <si>
    <t>ENVIRONMENTAL SCIENCE &amp; TECHNOLOGY</t>
  </si>
  <si>
    <t>ENVIRONMENTAL-SAMPLES; ELECTRON-IMPACT; FISH; CHLORDANE; IDENTIFICATION; FATE</t>
  </si>
  <si>
    <t>Achiral and chiral high-resolution gas chromatography (HRGC) in combination with electron ionization (EI) mass spectrometry/mass spectrometry (MS/MS) was used for the analysis of toxaphene components in a technical mixture and in tissue extracts of several aquatic vertebrate species collected from the Baltic Sea (herring, salmon, seal), the Arctic (seal), and the Antarctic (penguin). Enhanced isomer selectivity of some toxaphene components was obtained by selected-reaction monitoring (SRM) using ion transitions commonly not observed with other halogenated contaminants. All species showed extensive alteration of the original toxaphene mixture with only a few, but largely the same, polychlorobornanes present. Using chiral HRGC, the enantiomer resolution of several major toxaphene components was achieved. Analysis of the technical mixture revealed racemic or nearly racemic mixtures of these compounds, and analysis of the aquatic species showed some changes in enantiomeric composition for some components. However, the enantiomeric composition of the most accumulating nonachlorobornane, TOX9, was not much different in all the species, indicating little if any biological degradation of this component.</t>
  </si>
  <si>
    <t>BUSER, HR (corresponding author), SWISS FED RES STN,CH-8820 WADENSWIL,SWITZERLAND.</t>
  </si>
  <si>
    <t>0013-936X</t>
  </si>
  <si>
    <t>ENVIRON SCI TECHNOL</t>
  </si>
  <si>
    <t>Environ. Sci. Technol.</t>
  </si>
  <si>
    <t>10.1021/es00050a016</t>
  </si>
  <si>
    <t>MP604</t>
  </si>
  <si>
    <t>WOS:A1994MP60400025</t>
  </si>
  <si>
    <t>VINCIGUERRA, MT</t>
  </si>
  <si>
    <t>METACROLOBUS-FESTONATUS GEN-N SP-N AND SCOTTNEMA-LINDSAYAE TIMM, 1971 (NEMATA, CEPHALOBIDAE) FROM SUB-ANTARCTIC AND ANTARCTIC REGIONS WITH PROPOSAL OF THE NEW SUBFAMILY METACROLOBINAE</t>
  </si>
  <si>
    <t>FUNDAMENTAL AND APPLIED NEMATOLOGY</t>
  </si>
  <si>
    <t>CEPHALOBIDAE; METACROLOBINAE SUBFAM-N; SCOTTNEMA; METACROLOBUS GEN-N; TAXONOMY; SEM; ANTARCTICA; TIERRA-DEL-FUEGO; NEMATODES</t>
  </si>
  <si>
    <t>A SEM Study is conducted for the first time on Scottnema lindsayae Timm, 1971 from Antarctica. Metacrolobus festonatus gen. n., sp. n. from Tierra del Fuego is described and illustrated. This new genus, included among Cephalobidae, is characterized by having three leaf-like lips (the dorsal one larger than the two subventrals) with incised margins and three tangential ridges around stoma, connected with lips by three pairs of radial ridges. The family Cephalobidae is discussed and the new subfamily Metacrolobinae is erected to accommodate the new genus Metracrolobus gen. n.</t>
  </si>
  <si>
    <t>VINCIGUERRA, MT (corresponding author), UNIV CATANIA,DIPARTIMENTO BIOL ANIM,VIA ANDRONE 81,I-95124 CATANIA,ITALY.</t>
  </si>
  <si>
    <t>1164-5571</t>
  </si>
  <si>
    <t>FUND APPL NEMATOL</t>
  </si>
  <si>
    <t>Fundam. Appl. Nematol.</t>
  </si>
  <si>
    <t>NB754</t>
  </si>
  <si>
    <t>WOS:A1994NB75400009</t>
  </si>
  <si>
    <t>WHARTON, DA</t>
  </si>
  <si>
    <t>FREEZING AVOIDANCE IN THE EGGS OF THE ANTARCTIC NEMATODE PANAGROLAIMUS-DAVIDI</t>
  </si>
  <si>
    <t>PANAGROLAIMUS-DAVIDI; NEMATODE; ANTARCTIC; COLD TOLERANCE; FREEZE AVOIDING; EGGSHELL; EXOGENOUS ICE NUCLEATION</t>
  </si>
  <si>
    <t>The eggshell of the antarctic nematode Panagrolaimus davidi protects the egg from exogenous ice nucleation and allows it to supercool in contact with external ice and be freeze avoiding. The proportion of eggs frozen by exogenous ice nucleation increases with decreasing nucleation temperature but this is unlikely to have a significant effect on survival on the field. Once the eggs have survived the initial freezing event there is little further risk of exogenous ice nucleation and the supercooled state is stable until the egg freezes at its supercooling point.</t>
  </si>
  <si>
    <t>WHARTON, DA (corresponding author), UNIV OTAGO,DEPT ZOOL,POB 56,DUNEDIN,NEW ZEALAND.</t>
  </si>
  <si>
    <t>NT625</t>
  </si>
  <si>
    <t>WOS:A1994NT62500008</t>
  </si>
  <si>
    <t>RAMADURAI, S</t>
  </si>
  <si>
    <t>Biswas, S; Ramadurai, S</t>
  </si>
  <si>
    <t>VERY LONG-TIME VARIATIONS OF COSMIC-RAY INTENSITY AND THEIR ORIGIN</t>
  </si>
  <si>
    <t>GALACTIC COSMIC RAY HEAVY IONS</t>
  </si>
  <si>
    <t>Topical Meeting of the COSPAR Interdisciplinary Scientific Commission E (Meeting E7) of the COSPAR 29th Plenary Meeting</t>
  </si>
  <si>
    <t>ANTARCTIC ICE; GEMINGA; SUPERNOVA; PERIOD</t>
  </si>
  <si>
    <t>A large number of sources contribute to cosmic rays in the Galaxy. By studying time profiles of cosmic ray intensity over a very longtime, it is hoped to get some information about a possible source, In this respect, long-lived radioisotopes like Be-10, C-14, produced by cosmic ray interactions in the Earth's atmosphere, carry information on the longtime variations in the local cosmic ray intensity. The record of Be-10 concentrations in the Vostok Ice Core in antartica,over the past 100 Kiloyears(Kyr), displays several steep and relatively brief increases. Out of these, the increase at about 35 Kyr,is attributed to increase in cosmic ray intensity arriving at the Earth. This increase is interpreted as due to the arrival of the shock-front from the recently discovered gamma ray and X-ray Pulsar, Geminga. Thus a direct connection between a non-solar cosmic ray source and the resultant increase in the cosmic ray intensity at the Earth is established for the first time. It is suggested that the Al-26 intensity in the local interstellar bubble should be doubled as a result of this source,</t>
  </si>
  <si>
    <t>RAMADURAI, S (corresponding author), TATA INST FUNDAMENTAL RES,THEORET ASTROPHYS GRP,HOMI BHABBA RD,BOMBAY 400005,INDIA.</t>
  </si>
  <si>
    <t>0-08-042535-6</t>
  </si>
  <si>
    <t>BB12F</t>
  </si>
  <si>
    <t>WOS:A1994BB12F00005</t>
  </si>
  <si>
    <t>FERAL, JP; DERELLE, E; PHILIPPE, H</t>
  </si>
  <si>
    <t>Beaumont, AR</t>
  </si>
  <si>
    <t>INFERRED PHYLOGENETIC TREES OF ANTARCTIC BROOD-PROTECTING SCHIZASTERID ECHINOIDS FROM PARTIAL 28S RIBOSOMAL-RNA SEQUENCES</t>
  </si>
  <si>
    <t>GENETICS AND EVOLUTION OF AQUATIC ORGANISMS</t>
  </si>
  <si>
    <t>Genetics and Evolution of Aquatic Organisms Conference</t>
  </si>
  <si>
    <t>SEP 10-16, 1992</t>
  </si>
  <si>
    <t>BANGOR, WALES</t>
  </si>
  <si>
    <t>OBSERV OCEANOL,CNRS,URA 117,F-66650 BANYULS SUR MER,FRANCE</t>
  </si>
  <si>
    <t>FERAL, Jean-Pierre/N-1895-2018</t>
  </si>
  <si>
    <t>CHAPMAN &amp; HALL</t>
  </si>
  <si>
    <t>0-412-49370-5</t>
  </si>
  <si>
    <t>Geography; Marine &amp; Freshwater Biology; Oceanography</t>
  </si>
  <si>
    <t>BA88B</t>
  </si>
  <si>
    <t>WOS:A1994BA88B00018</t>
  </si>
  <si>
    <t>VOGT, T; DELVALLE, HF</t>
  </si>
  <si>
    <t>CALCRETES AND CRYOGENIC STRUCTURES IN THE AREA OF PUERTO-MADRYN (CHUBUT, PATAGONIA, ARGENTINA)</t>
  </si>
  <si>
    <t>GEOGRAFISKA ANNALER SERIES A-PHYSICAL GEOGRAPHY</t>
  </si>
  <si>
    <t>ICE; DUST</t>
  </si>
  <si>
    <t>Calcretes closely linked with fossil ice-wedge pseudomorphs in Pleistocene alluvial deposits are widespread in Patagonia from Rio Negro (Lat. 40 degrees S) to Rio Gallegos (Lat. 53 degrees S). As carbonate rocks are absent in the region. the questions to be asked are: where did the calcium carbonate come from, how did it accumulate, what does this relationship between calcium carbonate and cryogenic structures mean? Two Pleistocene alluvial levels (Puerto Madryn, at 90-100 m asl, Montemayor, 270 m asl) are described here using sedimentological, micromorphological, and chemical analyses. By comparing the characteristics of the alluvial bodies, ice-wedge cast infilling, and upper massive calcrete it appears that there is no common origin of the alluvial deposit and the carbonate accumulation. This one is a mix of allochtonous silt and calcareous dust of littoral origin, blown and deposited by wind. Its close association with cryogenic structures as well as some C-14 datings demonstrate that it accumulated during cold periods, corresponding to marine regressions and the emergence of the highly carbonated continental platform. In South America, for a sea level lowering 100-120 m, the continental shelf widened 400 to 1000 km. The rim of strong easterly katabatic winds migrated northwards, sweeping the exposed platforms. This interpretation fits in well with the results obtained by geophysicists working on Antarctic ice cores, which show that during cold maxima, characterized by an aridification of climate, an increase of wind strength and the emergence of the continental platform, the aerosol amount increases 5 to 30 times. Isotopic analyses demonstrate that a large part of the aerosols collected in East Antarctic ice-cores came from South American continental shelves. If these conclusions cannot be systematically extrapolated to all calcretes, they should at least be taken into consideration for the explanation of the origin of Pleistocene calcretes.</t>
  </si>
  <si>
    <t>CONSEJO NACL INVEST CIENT &amp; TECN,CENPAT,RA-9120 PUERTO MADRYN,ARGENTINA; LAB ENVIRONNEMENT,STRASBOURG,FRANCE</t>
  </si>
  <si>
    <t>Centro Nacional Patagonico (CENPAT); Consejo Nacional de Investigaciones Cientificas y Tecnicas (CONICET)</t>
  </si>
  <si>
    <t>VOGT, T (corresponding author), CNRS,9 RUE ARGONNE,F-67083 STRASBOURG,FRANCE.</t>
  </si>
  <si>
    <t>0435-3676</t>
  </si>
  <si>
    <t>GEOGR ANN A</t>
  </si>
  <si>
    <t>Geogr. Ann. Ser. A-Phys. Geogr.</t>
  </si>
  <si>
    <t>10.2307/521320</t>
  </si>
  <si>
    <t>RJ190</t>
  </si>
  <si>
    <t>WOS:A1994RJ19000006</t>
  </si>
  <si>
    <t>KRYLOV, DP; USTINOV, VI</t>
  </si>
  <si>
    <t>ON THE ORIGIN OF ARCHEAN CHARNOKITES AT AKER MOUNTAINS (NEIPIR COMPLEX, EASTERN ANTARCTIC) BASED ON DATA OF ROCK CHEMICAL-COMPOSITION AND OXYGEN-ISOTOPE DISTRIBUTION</t>
  </si>
  <si>
    <t>ENDERBY-LAND; PHASE-EQUILIBRIA; GRANULITES; METAMORPHISM; EVOLUTION; MODEL; CRUST</t>
  </si>
  <si>
    <t>Two successive series of charnokites (ch1, ch2) are revealed within the Neipir complex of Eastern Antarctics. The first series (ch1) was crystallised at low water pressure from the granitic melts. The formation of ch2-series is associated with the orthopyroxene, replacement of orthopyroxene by phlogopite in primary ch1 rocks, silica removement and the substantial decrease of deltaO-18, the latter especially developing in restite margins around ch1 rock remnants. The distribution of most petrogenic elements is in agreement with the material balance condition: ch1 + restite = ch2 at high melting extent (0.8-0.9). The depletion of O-18 (up to 0.2 parts per thousand during rapid melt separation is interpreted in terms of Railaigh distillation. These conditions include the presumable increase of H2O activity at the account of buffer reactions. These factors could have been responsible for diatexis resulted in later charnokite (ch2) formation.</t>
  </si>
  <si>
    <t>KRYLOV, DP (corresponding author), VI VERNADSKII GEOCHEM &amp; ANALYT CHEM INST,MOSCOW,RUSSIA.</t>
  </si>
  <si>
    <t>NA172</t>
  </si>
  <si>
    <t>WOS:A1994NA17200002</t>
  </si>
  <si>
    <t>EGOROV, LS</t>
  </si>
  <si>
    <t>SOME PETROLOGICAL, GEOCHEMICAL AND GENETIC PECULIARITIES OF HYPABYSSAL ALKALINE ULTRABASIC ROCKS BY AN EXAMPLE OF POLZENITIC-ALKALINE PICRITIC COMPLEX OF JETTY OASIS (EASTERN ANTARCTIC, PRINCE-CHARLES MOUNTAINS)</t>
  </si>
  <si>
    <t>Short geological, petrographical and geochemical description of alkaline ultrabasic hypabissal rocks of Jetty oasis in Eastern Antarctic is presented. These rocks comprise a series of small stocks, sills and dykes amd form three successively formed groups: 1) rushaitic tuffisite breccia; 2) polzenites; 3) alkaline picrites and olivine melanephelinites with nodules of abyssal peridotites of spinel and pyrop facies. Some of reported rocks are characterised by the secondary enrichment in potassium up to the predominantly potassium alkalinity as a result of subsolidus autometasomatic phlogopitisation. The similar process is considered also as a factor of potassium enrichment of kimberlites. The absence of connection of lamprophyric, kimberlitic and lamproitic diatremes (explosive pipes) with the surface volcanism is argued.</t>
  </si>
  <si>
    <t>EGOROV, LS (corresponding author), ST PETERSBURG WORLD OCEAN GEOL &amp; MINERAL RESOURCES RES INST,ST PETERSBURG,RUSSIA.</t>
  </si>
  <si>
    <t>WOS:A1994NA17200003</t>
  </si>
  <si>
    <t>BARONI, C; OROMBELLI, G</t>
  </si>
  <si>
    <t>ABANDONED PENGUIN ROOKERIES AS HOLOCENE PALEOCLIMATIC INDICATORS IN ANTARCTICA</t>
  </si>
  <si>
    <t>ORNITHOGENIC SOILS</t>
  </si>
  <si>
    <t>Penguins are sensitive indicators of the Antarctic climate and of the environmental parameters that limit their presence and distribution. Paleoenvironmental data, obtained from the study of abandoned penguin rookeries (Pygoscelis adeliae) along the Victoria Land coast in Antarctica, indicate a C-14 date of 11-13 ka for the oldest abandoned rookery and supply new information about the timing of glacier retreat in southern Victoria Land after the last glacial maximum. The continuous presence of the Adelie penguins is documented from 7 ka. According to our data, the limiting factors that control the presence of penguins along the coast of Victoria Land changed during the Holocene. Whereas several colonies were occupied for very long periods, other sites were used for more or less extended periods and then abandoned. The greatest diffusion of rookeries occurred between 3 and 4 ka, a period of particularly favorable environmental conditions that has never been repeated. It was followed by a sudden decrease in the number of penguin rookeries shortly after 3 ka. This event has been attributed to an increase of the sea-ice extension and may have been correlated to a worldwide phase of climate change near the Subboreal-Subatlantic boundary. A minor phase of penguin reoccupation occurred locally in the eighth to fourteenth centuries (A.D.). Because the presence and number of penguins reflect the state of health of the Antarctic marine ecosystem, it is important to evaluate the variations in their distribution in the past, in the absence of human-induced changes.</t>
  </si>
  <si>
    <t>CNR, CTR STUDIO GEOL STRUTTURALE, I-56126 PISA, ITALY; CNR, CTR STUDIO GEODINAM ALPINA &amp; QUATERNARIA, I-20133 MILAN, ITALY; UNIV MILAN, DIPARTIMENTO SCI TERRA, I-20133 MILAN, ITALY</t>
  </si>
  <si>
    <t>Consiglio Nazionale delle Ricerche (CNR); Consiglio Nazionale delle Ricerche (CNR); University of Milan</t>
  </si>
  <si>
    <t>UNIV PISA, DIPARTIMENTO SCI TERRA, VIA SANTA MARIA 53, I-56126 PISA, ITALY.</t>
  </si>
  <si>
    <t>Baroni, Carlo/D-8184-2012</t>
  </si>
  <si>
    <t>Baroni, Carlo/0000-0001-5905-4650</t>
  </si>
  <si>
    <t>GEOLOGICAL SOC AMER, INC</t>
  </si>
  <si>
    <t>PO BOX 9140, BOULDER, CO 80301-9140 USA</t>
  </si>
  <si>
    <t>1943-2682</t>
  </si>
  <si>
    <t>10.1130/0091-7613(1994)022&lt;0023:APRAHP&gt;2.3.CO;2</t>
  </si>
  <si>
    <t>MQ403</t>
  </si>
  <si>
    <t>WOS:A1994MQ40300007</t>
  </si>
  <si>
    <t>BESPROZVANNAYA, AS; VOVK, VY; ELISEEV, AY; LUKASHIN, VM; MOSKVIN, IV; KHODZHAAKHMEDOV, CL</t>
  </si>
  <si>
    <t>PARTICULARITIES OF THE F2 MOF DIURNAL-VARIATIONS AT THE SUBAURORAL ANTARCTIC RADIO LINE BELLINSGAUZEN - MOLODEZHNAYA</t>
  </si>
  <si>
    <t>JAN-FEB</t>
  </si>
  <si>
    <t>NG200</t>
  </si>
  <si>
    <t>WOS:A1994NG20000022</t>
  </si>
  <si>
    <t>VOVK, VY; EGOROVA, LV; MOSKVIN, IV</t>
  </si>
  <si>
    <t>ESTIMATION OF CORRELATION BETWEEN THE VARIATIONS OF COSMIC NOISE ABSORPTION AND GROUND-LEVEL ATMOSPHERIC-PRESSURE IN THE ANTARCTIC</t>
  </si>
  <si>
    <t>WOS:A1994NG20000025</t>
  </si>
  <si>
    <t>VANDENBROEKE, MR; DUYNKERKE, PG; OERLEMANS, J</t>
  </si>
  <si>
    <t>THE OBSERVED KATABATIC FLOW AT THE EDGE OF THE GREENLAND ICE-SHEET DURING GIMEX-91</t>
  </si>
  <si>
    <t>GLOBAL AND PLANETARY CHANGE</t>
  </si>
  <si>
    <t>ADELIE-LAND; EASTERN ANTARCTICA; WINDS; BALANCE; SLOPE</t>
  </si>
  <si>
    <t>Observations performed in the melting zone of the Greenland ice sheet and over the adjacent tundra in the summer of 1991 are described. The experimental area is the region near Sondre Stromfjord (67-degrees-N, 54-degrees-W), which is relatively dry and sunny, resulting in the highest mean temperature in Greenland in July. The katabatic wind is dominantly present over the ice; it influences the energy balance near the surface through the sensible and latent heat flux. With the aid of a tethered balloon it was observed that the thickness of the katabatic layer is typically 100 to 200 m. An interesting aspect of the katabatic wind appears to be the acceleration of the flow in the late afternoon due to the large temperature gradient at the border between tundra and ice. Further on the ice, this effect is no longer important for the dynamics of the katabatic flow. The net radiation is the main driving force there. An attempt is made to estimate the importance of these thermal wind effects compared to the buoyancy forcing. It is concluded that near the edge of the ice surface winds are driven by the horizontal pressure gradient, imposed by the thermal contrast between tundra and ice. A comparison is made between the observed katabatic wind and those in the Antarctic.</t>
  </si>
  <si>
    <t>UNIV UTRECHT, INST MARINE &amp; ATMOSPHER RES, UTRECHT, NETHERLANDS.</t>
  </si>
  <si>
    <t>Oerlemans, Johannes/G-3802-2011; Van den Broeke, Michiel R./F-7867-2011</t>
  </si>
  <si>
    <t>Van den Broeke, Michiel R./0000-0003-4662-7565</t>
  </si>
  <si>
    <t>0921-8181</t>
  </si>
  <si>
    <t>1872-6364</t>
  </si>
  <si>
    <t>GLOBAL PLANET CHANGE</t>
  </si>
  <si>
    <t>Glob. Planet. Change</t>
  </si>
  <si>
    <t>10.1016/0921-8181(94)90003-5</t>
  </si>
  <si>
    <t>MX543</t>
  </si>
  <si>
    <t>WOS:A1994MX54300002</t>
  </si>
  <si>
    <t>RAMOS, M; AGUIRREPUENTE, J; COSTARD, F; OZOUF, JC</t>
  </si>
  <si>
    <t>Fremond, M</t>
  </si>
  <si>
    <t>CORRELATION BETWEEN HEAT-FLUX ON THE GROUND AND PERMAFROST THERMAL REGIME NEAR THE SPANISH ANTARCTIC STATION</t>
  </si>
  <si>
    <t>GROUND FREEZING 94</t>
  </si>
  <si>
    <t>7th International Symposium on Ground Freezing</t>
  </si>
  <si>
    <t>OCT 24-28, 1994</t>
  </si>
  <si>
    <t>LAB REG PONTS &amp; CHAUSSEES, NANCY, FRANCE</t>
  </si>
  <si>
    <t>LAB REG PONTS &amp; CHAUSSEES</t>
  </si>
  <si>
    <t>UNIV ALCALA DE HENARES, DEPT PHYS, ALCALA DE HENARES, SPAIN</t>
  </si>
  <si>
    <t>Universidad de Alcala</t>
  </si>
  <si>
    <t>Ramos, Miguel/K-2230-2014</t>
  </si>
  <si>
    <t>Ramos, Miguel/0000-0003-3648-6818</t>
  </si>
  <si>
    <t>A A BALKEMA PUBLISHERS</t>
  </si>
  <si>
    <t>SCHIPHOLWEG 107C, PO BOX 447, 2316 XC LEIDEN, NETHERLANDS</t>
  </si>
  <si>
    <t>90-5410-518-6</t>
  </si>
  <si>
    <t>Engineering, Environmental; Engineering, Civil; Engineering, Mechanical; Geosciences, Multidisciplinary</t>
  </si>
  <si>
    <t>BB64R</t>
  </si>
  <si>
    <t>WOS:A1994BB64R00057</t>
  </si>
  <si>
    <t>MUHLENHARDTSIEGEL, U</t>
  </si>
  <si>
    <t>LEUCON-PARASIPHONATUS, A NEW SPECIES (CRUSTACEA, CUMACEA, LEUCONIDAE) FROM ANTARCTIC WATERS</t>
  </si>
  <si>
    <t>HELGOLANDER MEERESUNTERSUCHUNGEN</t>
  </si>
  <si>
    <t>Six specimens of Leucon parasiphonatus n. sp. were collected at depths ranging from 15 to 424 m in the vicinity of King George Island (South Shetland Islands, Antarctica) and the south eastern Weddell Sea. Leucon parasiphonatus belongs to the subgenus Leucon and differs from the other already known Antarctic and Subantarctic species of the genus, in the absence of a serrated dorsomedian line and in the presence of a long pseudorostrum with several fine setae at its tip, surrounding the very long branchial siphon. The surface of the carapace is granulated; the carapace displays no teeth except for a few at its antero-lateral margin and at its ventral margin. The species most similar to Leucon parasiphonatus is Leucon siphonatus, reported from Mediterranean and North Atlantic waters.</t>
  </si>
  <si>
    <t>MUHLENHARDTSIEGEL, U (corresponding author), UNIV HAMBURG,ZOOL INST &amp; MUSEUM,MARTIN LUTHER KING PL 3,D-20146 HAMBURG,GERMANY.</t>
  </si>
  <si>
    <t>BIOLOGISCHE ANSTALT HELGOLAND</t>
  </si>
  <si>
    <t>HAMBURG</t>
  </si>
  <si>
    <t>NOTKESTRASSE 31, 22607 HAMBURG, GERMANY</t>
  </si>
  <si>
    <t>0174-3597</t>
  </si>
  <si>
    <t>HELGOLANDER MEERESUN</t>
  </si>
  <si>
    <t>Helgol. Meeresunters.</t>
  </si>
  <si>
    <t>10.1007/BF02366203</t>
  </si>
  <si>
    <t>NW143</t>
  </si>
  <si>
    <t>WOS:A1994NW14300003</t>
  </si>
  <si>
    <t>LARA, RJ; KATTNER, G</t>
  </si>
  <si>
    <t>Senesi, N; Miano, TM</t>
  </si>
  <si>
    <t>HUMIC SUBSTANCES IN THE NITROGEN CYCLE OF POLAR WATERS - A COMPARISON BETWEEN THE ARCTIC AND ANTARCTIC</t>
  </si>
  <si>
    <t>HUMIC SUBSTANCES IN THE GLOBAL ENVIRONMENT AND IMPLICATIONS ON HUMAN HEALTH</t>
  </si>
  <si>
    <t>6th International Meeting of the International-Humic-Substances-Society - Humic Substances in the Global Environment and Implication on Human Health</t>
  </si>
  <si>
    <t>SEP 20-25, 1992</t>
  </si>
  <si>
    <t>MONOPOLI, ITALY</t>
  </si>
  <si>
    <t>ALFRED WEGENER INST POLAR &amp; MARINE RES,CHEM SECT,W-2850 BREMERHAVEN,GERMANY</t>
  </si>
  <si>
    <t>ELSEVIER SCIENCE PUBL B V</t>
  </si>
  <si>
    <t>SARA BURGERHARTSTRAAT 25, PO BOX 211, 1000 AE AMSTERDAM, NETHERLANDS</t>
  </si>
  <si>
    <t>0-444-89593-0</t>
  </si>
  <si>
    <t>Agronomy; Environmental Sciences; Geosciences, Multidisciplinary; Public, Environmental &amp; Occupational Health</t>
  </si>
  <si>
    <t>Agriculture; Environmental Sciences &amp; Ecology; Geology; Public, Environmental &amp; Occupational Health</t>
  </si>
  <si>
    <t>BB95F</t>
  </si>
  <si>
    <t>WOS:A1994BB95F00106</t>
  </si>
  <si>
    <t>SCORZELLI, RB; PEREIRA, RA; PEREZ, CAC; FERNANDES, AAR</t>
  </si>
  <si>
    <t>PHASE-COMPOSITION AND STRUCTURE OF FE-NI ALLOYS IN A UNIQUE ANTARCTIC METEORITE YAMATO-791694</t>
  </si>
  <si>
    <t>HYPERFINE INTERACTIONS</t>
  </si>
  <si>
    <t>International Conference on the Applications of the Mossbauer Effect (ICAME 93)</t>
  </si>
  <si>
    <t>AUG 08-14, 1993</t>
  </si>
  <si>
    <t>SANTA-CATHARINA</t>
  </si>
  <si>
    <t>Phase composition and structure of iron-nickel alloys in the Antarctic meteorite Y-791694 are discussed and compared to other non-Antarctic Ni-rich ataxites using the results obtained by Mossbauer spectroscopy, X-ray diffraction and other techniques.</t>
  </si>
  <si>
    <t>INST MIL ENGN,BR-2229070 RIO JANEIRO,BRAZIL</t>
  </si>
  <si>
    <t>Instituto Militar de Engenharia (IME)</t>
  </si>
  <si>
    <t>SCORZELLI, RB (corresponding author), CTR BRASILEIRO PESQUISAS FIS,RUA XAVIER SIGAUD 150,BR-22290180 RIO JANEIRO,BRAZIL.</t>
  </si>
  <si>
    <t>BALTZER SCI PUBL BV</t>
  </si>
  <si>
    <t>ASTERWEG 1A, 1031 HL AMSTERDAM, NETHERLANDS</t>
  </si>
  <si>
    <t>0304-3843</t>
  </si>
  <si>
    <t>HYPERFINE INTERACT</t>
  </si>
  <si>
    <t>Hyperfine Interact.</t>
  </si>
  <si>
    <t>10.1007/BF02063786</t>
  </si>
  <si>
    <t>Physics, Atomic, Molecular &amp; Chemical; Physics, Condensed Matter; Physics, Nuclear</t>
  </si>
  <si>
    <t>Physics</t>
  </si>
  <si>
    <t>QB955</t>
  </si>
  <si>
    <t>WOS:A1994QB95500084</t>
  </si>
  <si>
    <t>SCORZELLI, RB; AZEVEDO, IS; FUNAKI, M</t>
  </si>
  <si>
    <t>TETRATAENITE IN METALLIC GRAINS OF THE ANTARCTIC L6 CHONDRITE ALHA-76009</t>
  </si>
  <si>
    <t>SANTA-CATHARINA METEORITE; SUPERSTRUCTURE</t>
  </si>
  <si>
    <t>Mossbauer X-ray diffraction and electron microscopy studies revealed that segregation and ordering occurred in the metal particles of the Antarctic L6 chondrite ALHA 76009. The ordered crystal structure of AuCu type (tetrataenite) was detected coexisting with the disordered 50-50 taenite.</t>
  </si>
  <si>
    <t>NATL INST POLAR RES,ITABASHI KU,TOKYO 173,JAPAN</t>
  </si>
  <si>
    <t>10.1007/BF02064566</t>
  </si>
  <si>
    <t>QB951</t>
  </si>
  <si>
    <t>WOS:A1994QB95100004</t>
  </si>
  <si>
    <t>ENDO, K; HIRUNUMA, R; SHINONAGA, T; EBIHARA, M; NAKAHARA, H</t>
  </si>
  <si>
    <t>MOSSBAUER SPECTROSCOPIC STUDY OF METEORITES RECOVERED ON ANTARCTICA</t>
  </si>
  <si>
    <t>The chemical states of iron in sixteen Antarctic meteorites belonging to H-group chondrites were studied by means of Mossbauer spectroscopy. An Fe-Ni alloy, troilite, paramagnetic Fe(III), and two kinds of paramagnetic Fe(II) were observed in each meteorite. The Mossbauer parameters indicated that the Fe(II) components can be assigned to olivine and some pyroxenes. The relative area intensities of Fe(III) in the chondrites correlated positively with iodine content, which was determined by radiochemical neutron activation analysis, and those of two Fe(II)-species correlated negatively with the content. On the basis of the data on the halogen and the Mossbauer spectroscopy, the terrestrial contamination on Antarctic meteorites is discussed.</t>
  </si>
  <si>
    <t>TOKYO METROPOLITAN UNIV,FAC SCI,DEPT CHEM,HACHIOJI 19203,TOKYO,JAPAN</t>
  </si>
  <si>
    <t>ENDO, K (corresponding author), SHOWA COLL PHARMACEUT SCI,3-CHOME HIGASHI TA,AGAWAGAKUEN,MACHIDA,TOKYO 194,JAPAN.</t>
  </si>
  <si>
    <t>10.1007/BF02064570</t>
  </si>
  <si>
    <t>WOS:A1994QB95100008</t>
  </si>
  <si>
    <t>GANCEDO, JR; MARCO, JF; GRACIA, M; JOSEPH, G; NUNEZ, RA</t>
  </si>
  <si>
    <t>CORROSION REACTION OF IRON EXPOSED TO THE OPEN ATMOSPHERE IN THE ANTARCTIC</t>
  </si>
  <si>
    <t>Latin American Conference on the Applications of the Mossbauer Effect (Lacame 92)</t>
  </si>
  <si>
    <t>OCT 05-09, 1992</t>
  </si>
  <si>
    <t>BUENOS AIRES, ARGENTINA</t>
  </si>
  <si>
    <t>Within a cooperative program for the elaboration of a Latin American Map of Atmospheric Corrosion, weathering steel and mild steel samples were exposed to the Antarctic atmosphere and the corrosion products analyzed by ICEMS, XPS and XRD. Superparamagnetic alpha-FeOOH was the main corrosion product after 24 h of exposure. Cl- ions are found on the surface of the corroded samples by XPS.</t>
  </si>
  <si>
    <t>UNIV CHILE,IDIEM,SANTIAGO,CHILE</t>
  </si>
  <si>
    <t>Universidad de Chile</t>
  </si>
  <si>
    <t>GANCEDO, JR (corresponding author), CSIC,INST QUIM FIS ROCASOLANO,C SERRANO 119,E-28006 MADRID,SPAIN.</t>
  </si>
  <si>
    <t>Marco, Jose/N-3176-2014</t>
  </si>
  <si>
    <t>Marco, Jose/0000-0002-5147-1449</t>
  </si>
  <si>
    <t>10.1007/BF02074300</t>
  </si>
  <si>
    <t>MW399</t>
  </si>
  <si>
    <t>WOS:A1994MW39900047</t>
  </si>
  <si>
    <t>SCORZELLI, RB; DASILVA, EG; AZEVEDO, IS</t>
  </si>
  <si>
    <t>MOSSBAUER STUDY OF THERMAL METAMORPHOSED ANTARCTIC METEORITES</t>
  </si>
  <si>
    <t>In this paper we report on variable temperature Mossbauer spectroscopy measurements on Yamato-82162 and Yamato-86720. These Antarctic carbonaceous chondrites contrast with other non-Antarctic carbonaceous chondrites in which no evidences of thermal metamorphism have been found.</t>
  </si>
  <si>
    <t>UNIV FED MINAS GERAIS,DEPT FIS,BR-31270 BELO HORIZONT,BRAZIL</t>
  </si>
  <si>
    <t>Universidade Federal de Minas Gerais</t>
  </si>
  <si>
    <t>SCORZELLI, RB (corresponding author), CTR BRASILEIRO PESQUISAS FIS,R XAVIER SIGAUD 150,BR-22290 RIO JANEIRO,BRAZIL.</t>
  </si>
  <si>
    <t>10.1007/BF02074320</t>
  </si>
  <si>
    <t>WOS:A1994MW39900067</t>
  </si>
  <si>
    <t>ROBERTSON, G; WILLIAMS, R; GREEN, K; ROBERTSON, L</t>
  </si>
  <si>
    <t>DIET COMPOSITION OF EMPEROR PENGUIN CHICKS APTENODYTES-FORSTERI AT 2 MAWSON COAST COLONIES, ANTARCTICA</t>
  </si>
  <si>
    <t>IBIS</t>
  </si>
  <si>
    <t>WEDDELL SEA; ADELIE LAND; SQUID; CEPHALOPODS; OTOLITHS; SEABIRDS; BEAKS; FISH</t>
  </si>
  <si>
    <t>The diet composition of Emperor Penguin Aptenodytesforsteri chicks was examined at Auster and Taylor Glacier colonies, near Australia's Mawson station, Antarctica, between hatching in mid-winter and fledging in mid-summer by ''water-offloading'' adults. Chicks at both colonies were fed a similar suite of prey species. Crustaceans occurred in 82% of stomach samples at Auster and 87% of stomachs at Taylor Glacier and were heavily digested; their contribution to food mass could not be quantified. Fish, primarily bentho-pelagic species, accounted for 52% by number and 55% by mass of chick diet at Auster, and squid formed the remainder. At Taylor Glacier the corresponding values were 27% by number and 31% by mass of fish and 73% by number and 69% by mass of squid. Of the 33 species or taxa identified, the fish Trematomus eulepidotus and the squid Psychroteuthis glacialis and Alluroteuthis antarcticus accounted for 64% and 74% of the diets by mass at Auster and Taylor Glacier, respectively. The sizes of fish varied temporally but not in a linear manner from winter to summer. Adult penguins captured fish ranging in length from 60 mm (Pleuragramma antarcticum) to 250 mm (T. eulepidotus) and squid (P. glacialis) from 19 to 280 mm in mantle length. The length-frequency distribution of P. glacialis showed seasonal variation, with the size of squid increasing from winter to summer. The energy density of chick diet mix increased significantly prior to ''fledging''.</t>
  </si>
  <si>
    <t>BRITISH ORNITHOLOGISTS UNION</t>
  </si>
  <si>
    <t>TRING</t>
  </si>
  <si>
    <t>C/O NATURAL HISTORY MUSEUM, SUB-DEPT ORNITHOLOGY, TRING, HERTS, ENGLAND HP23 6AP</t>
  </si>
  <si>
    <t>0019-1019</t>
  </si>
  <si>
    <t>Ibis</t>
  </si>
  <si>
    <t>10.1111/j.1474-919X.1994.tb08127.x</t>
  </si>
  <si>
    <t>MR612</t>
  </si>
  <si>
    <t>WOS:A1994MR61200003</t>
  </si>
  <si>
    <t>PIETZ, PJ; PARMELEE, DF</t>
  </si>
  <si>
    <t>SURVIVAL, SITE AND MATE FIDELITY IN SOUTH POLAR SKUAS CATHARACTA-MACCORMICKI AT ANVERS ISLAND, ANTARCTICA</t>
  </si>
  <si>
    <t>BREEDING SUCCESS; BROWN SKUAS; PAIR-BOND; RETENTION; EXPERIENCE; PUFFINUS; AGE</t>
  </si>
  <si>
    <t>In 1974-1975, 34 adult South Polar Skuas Catharacta maccormicki were colour-ringed on 18 nest territories at Bonaparte Point, Anvers Island, near Palmer Station along the Antarctic Peninsula. Subsequently, the area was searched for these birds during the austral summers of 1975-1976 to 1984-1985 and in 1987-1988 and 1989-1990. Fifty-three percent were seen in 1984-1985, 32% in 1987-1988 and 21% in 1989-1990. Annual survival rate averaged 95% from 1974-1975 to 1984-1985; no sexual differences were detected (n = 28 of known sex). Strong territory and mate fidelity were apparent; 34 skuas averaged 1.1 nest territories and 1.7 mates each in 16 years. Only 4 of 34 individuals (all females) were known to change territories, and each territory change involved a change of mates. Although males showed higher territory fidelity than females (P &lt; 0.01), most females (four of five) retained their territories when previous mates failed to return. Seventeen of 34 birds changed mates a total of 24 times; at least 20 mate changes followed the death or disappearance of the former mate. Males showed slightly higher mate fidelity than females (P &lt; 0.04). Female South Polar and Brown Skuas Catharacta lonnbergi did not differ in territory or mate fidelity. From 1974-1975 to 1984-1985, 120 South Polar Skua chicks were ringed on 18 nest territories on Bonaparte Point; 17 were resighted in the Palmer area when they were 3-10 years old. All 15 returnees were found within 3 km of their natal nest sites, and four of them occupied nest territories on Bonaparte Point.</t>
  </si>
  <si>
    <t>UNIV NEVADA,NAT HIST MUSEUM,LAS VEGAS,NV 89154</t>
  </si>
  <si>
    <t>Nevada System of Higher Education (NSHE); University of Nevada Las Vegas</t>
  </si>
  <si>
    <t>PIETZ, PJ (corresponding author), US FISH &amp; WILDLIFE SERV,NO PRAIRIE WILDLIFE RES CTR,JAMESTOWN,ND 58401, USA.</t>
  </si>
  <si>
    <t>10.1111/j.1474-919X.1994.tb08128.x</t>
  </si>
  <si>
    <t>WOS:A1994MR61200004</t>
  </si>
  <si>
    <t>PRINCE, PA; ROTHERY, P; CROXALL, JP; WOOD, AG</t>
  </si>
  <si>
    <t>POPULATION-DYNAMICS OF BLACK-BROWED AND GRAY-HEADED ALBATROSSES DIOMEDEA-MELANOPHRIS AND D-CHRYSOSTOMA AT BIRD ISLAND, SOUTH GEORGIA</t>
  </si>
  <si>
    <t>CROZET ISLANDS; SEABIRDS; SURVIVAL; ECOLOGY; OCEAN; FOOD</t>
  </si>
  <si>
    <t>Population dynamics of Black-browed and Grey-headed Albatrosses Diomedea melanophris and D. chrysostoma were studied at Bird Island, South Georgia, for 17 consecutive years (1975-1991). Over this period, almost all the Grey-headed Albatross colonies decreased at an average rate of 1.8% per annum. Although the total Black-browed Albatross population increased (at 0.8% p.a.), 14 of the 23 colonies (including both study colonies) decreased. Black-browed Albatrosses follow an annual breeding cycle: over 80% of birds successful in rearing a chick and 75% of those failing to do so returned to breed the next year, 5-10% of both categories delayed one further year (even when still paired). Grey-headed Albatrosses are essentially biennial: &lt;1% of successful birds bred the next year, 68% returned to breed 2 years later, 11% the next and 5% not until the fourth year. In contrast, over 50% of birds that failed to rear a chick bred the next year, 23% delayed for one further year. Birds which failed after March did not return the next year, whereas 80% of birds which failed during incubation did breed the following year. Grey-headed Albatrosses showed higher (39%) and more consistent breeding success than Black-browed Albatrosses (29%, including 4 years of almost complete breeding failure); hatching success was similar in both species, and fledging success was the main source of variation in Black-browed Albatross productivity. We link this to the dependence of this species on Antarctic krill, a variable resource largely absent in 3 of the 4 years of widespread failure. Modal age of first breeding was 10 years for Black-browed and 12 years for Grey-headed Albatrosses. Overall, survival rate of juvenile Black-browed Albatrosses to recruitment as breeding birds averaged 28% and 14% for 1960s and 1970s cohorts, respectively; for Grey-headed Albatrosses comparable values were 38% and 6%. Studies of immigration and emigration between colonies showed that no breeding birds moved, that philopatry of fledglings was generally high but that recruitment rates need to be increased by 1-3% to allow for juveniles returning to non-natal colonies. Annual survival of adults averaged 93% (s.e. +/- 0.6) and 95% (s.e. +/- 0.8) for Black-browed and Grey-headed Albatrosses, respectively; for sexed birds, rates were similar for Grey-headed Albatrosses but 2% higher for female Black-browed Albatrosses. With our data, lifetime productivity was 30% higher for Black-browed Albatrosses, but this could be offset by a change in adult survival rate of less than 1%. The proximate reason for the population decline in the studied colonies was high juvenile mortality, which has increased since the 1960s. It is likely that this reflects incidental mortality associated with fisheries (particularly entanglement in long-lines for tuna and collision with net-monitor cables of trawlers), but data are few and mainly circumstantial. Many differences between Grey-headed and Black-browed Albatrosses (e.g. the former showing later sexual maturity, less frequent breeding, higher and more consistent survival) probably relate to basic differences between annual and biennial breeding. Some differences (e.g. breeding success) probably relate to differences in diet; others (e.g. in juvenile survival) may reflect different at-sea distributions. Comparisons with other species revealed species and possibly site-specific differences rather than consistent patterns for annual and biennial breeders.</t>
  </si>
  <si>
    <t>10.1111/j.1474-919X.1994.tb08131.x</t>
  </si>
  <si>
    <t>WOS:A1994MR61200007</t>
  </si>
  <si>
    <t>COMISO, JC; ACKLEY, SF</t>
  </si>
  <si>
    <t>Stein, TI</t>
  </si>
  <si>
    <t>ANTARCTIC SEA-ICE PASSIVE MICROWAVE SIGNATURES DURING SUMMER AND AUTUMN</t>
  </si>
  <si>
    <t>IGARSS '94 - 1994 INTERNATIONAL GEOSCIENCE AND REMOTE SENSING SYMPOSIUM VOLUMES 1-4: SURFACE AND ATMOSPHERIC REMOTE SENSING: TECHNOLOGIES, DATA ANALYSIS AND INTERPRETATION</t>
  </si>
  <si>
    <t>IEEE International Symposium on Geoscience and Remote Sensing IGARSS</t>
  </si>
  <si>
    <t>International Geoscience and Remote Sensing Symposium on Surface and Atmospheric Remote Sensing - Technologies, Data Analysis and Interpretation (IGARSS 94)</t>
  </si>
  <si>
    <t>AUG 08-12, 1992</t>
  </si>
  <si>
    <t>CALIF INST TECH, PASADENA, CA</t>
  </si>
  <si>
    <t>CALIF INST TECH</t>
  </si>
  <si>
    <t>2153-6996</t>
  </si>
  <si>
    <t>0-7803-1497-2</t>
  </si>
  <si>
    <t>INT GEOSCI REMOTE SE</t>
  </si>
  <si>
    <t>Geosciences, Multidisciplinary; Meteorology &amp; Atmospheric Sciences; Oceanography; Remote Sensing</t>
  </si>
  <si>
    <t>Geology; Meteorology &amp; Atmospheric Sciences; Oceanography; Remote Sensing</t>
  </si>
  <si>
    <t>BC46W</t>
  </si>
  <si>
    <t>WOS:A1994BC46W00044</t>
  </si>
  <si>
    <t>MARKUS, T; FISCHER, H; BURNS, BA</t>
  </si>
  <si>
    <t>CONTRIBUTION OF ANTARCTIC COASTAL POLYNYI TO TOTAL ICE PRODUCTION - COMPARISON OF SATELLITE-DERIVED AND MODEL-DERIVED ESTIMATES</t>
  </si>
  <si>
    <t>UNIV BREMEN, INST ENVIRONM PHYS, D-28309 BREMEN, GERMANY</t>
  </si>
  <si>
    <t>Markus, Thorsten/D-5365-2012</t>
  </si>
  <si>
    <t>WOS:A1994BC46W00045</t>
  </si>
  <si>
    <t>BASILI, P; CIOTTI, P; DAURIA, G; MARZANO, FS; PIERDICCA, N</t>
  </si>
  <si>
    <t>SIMULATION STUDY OF A MICROWAVE RADIOMETRIC TEMPERATURE PROFILER FOR THE ANTARCTIC ATMOSPHERE</t>
  </si>
  <si>
    <t>UNIV PERUGIA, INST ELECTR, I-06100 PERUGIA, ITALY</t>
  </si>
  <si>
    <t>Marzano, Frank S/X-9052-2018</t>
  </si>
  <si>
    <t>Marzano, Frank S/0000-0002-5873-204X; PIERDICCA, Nazzareno/0000-0002-1232-5377</t>
  </si>
  <si>
    <t>WOS:A1994BC46W00719</t>
  </si>
  <si>
    <t>CESCON, P</t>
  </si>
  <si>
    <t>ENVIRONMENTAL ANALYTICAL-CHEMISTRY IN THE ANTARCTIC - PROCEEDINGS OF THE ITALIAN-NATIONAL-PROGRAM-FOR-ANTARCTICA-RESEARCH - FOREWORD</t>
  </si>
  <si>
    <t>INTERNATIONAL JOURNAL OF ENVIRONMENTAL ANALYTICAL CHEMISTRY</t>
  </si>
  <si>
    <t>CESCON, P (corresponding author), UNIV VENICE,DEPT ENVIRONM SCI,NATL RES PROGRAM ANTARCT,ENVIRONM CHEM GRP,VENICE,ITALY.</t>
  </si>
  <si>
    <t>GORDON BREACH SCI PUBL LTD</t>
  </si>
  <si>
    <t>C/O STBS LTD PO BOX 90, READING, BERKS, ENGLAND RG1 8JL</t>
  </si>
  <si>
    <t>0306-7319</t>
  </si>
  <si>
    <t>INT J ENVIRON AN CH</t>
  </si>
  <si>
    <t>Int. J. Environ. Anal. Chem.</t>
  </si>
  <si>
    <t>10.1080/03067319408026203</t>
  </si>
  <si>
    <t>PA739</t>
  </si>
  <si>
    <t>WOS:A1994PA73900001</t>
  </si>
  <si>
    <t>CRIPPS, GC</t>
  </si>
  <si>
    <t>HYDROCARBONS IN THE ANTARCTIC MARINE-ENVIRONMENT - MONITORING AND BACKGROUND</t>
  </si>
  <si>
    <t>ANTARCTIC ENVIRONMENT; HYDROCARBONS; MARINE MONITORING</t>
  </si>
  <si>
    <t>DISSOLVED HYDROCARBONS; FATTY-ACIDS; WATER; SEAWATER; IDENTIFICATION; EXTRACTION; ADSORPTION</t>
  </si>
  <si>
    <t>The Antarctic marine ecosystem is proposed as an environment in which to monitor global hydrocarbon background levels. Hydrocarbon concentrations are probably uniform throughout the Southern Ocean and it is difficult to resolve low levels of contamination against this background. Indices for identifying anthropogenic hydrocarbons have been found to be ambiguous, but principal component analysis has successfully identified potentially polluted inshore waters. Hydrocarbon contamination in the Antarctic occurs only at a small number of coastal locations and is limited in extent. This paper is a review of the work on hydrocarbons in the Southern Ocean by the British Antarctic Survey in the Bransfield Strait and Scotia Sea regions. Analytical methods are discussed and a monitoring programme is developed.</t>
  </si>
  <si>
    <t>CRIPPS, GC (corresponding author), BRITISH ANTARCTIC SURVEY,NAT ENVIRONM RES COUNCIL,HIGH CROSS,MADINGLEY RD,CAMBRIDGE CB3 0ET,ENGLAND.</t>
  </si>
  <si>
    <t>10.1080/03067319408026204</t>
  </si>
  <si>
    <t>WOS:A1994PA73900002</t>
  </si>
  <si>
    <t>ZOCCOLILLO, L; RELLORI, M</t>
  </si>
  <si>
    <t>HALOCARBONS IN ANTARCTIC SURFACE WATERS</t>
  </si>
  <si>
    <t>ANTARCTIC WATERS; HALOCARBONS; CARBON TETRACHLORIDE; TRICHLOROETHYLENE; TETRACHLOROETHYLENE</t>
  </si>
  <si>
    <t>Surface water samples taken during the 1988-89, 1989-90 and 1990-91 Italian expeditions were analyzed for the presence of carbon tetrachloride, trichloroethylene and tetrachloroethylene. The sample analysis was carried out by solvent extraction and capillary GC-ECD-MS determination. The above-mentioned halocarbons were at ng/l level in all water samples investigated.</t>
  </si>
  <si>
    <t>ZOCCOLILLO, L (corresponding author), UNIV ROMA LA SAPIENZA,DIPARTIMENTO CHIM,P E ALDO MORO 5,I-00185 ROME,ITALY.</t>
  </si>
  <si>
    <t>10.1080/03067319408026206</t>
  </si>
  <si>
    <t>WOS:A1994PA73900004</t>
  </si>
  <si>
    <t>DESIDERI, PG; LEPRI, L; CHECCHINI, L; SANTIANNI, D</t>
  </si>
  <si>
    <t>ORGANIC-COMPOUNDS IN SURFACE AND DEEP ANTARCTIC SNOW</t>
  </si>
  <si>
    <t>ANTARCTICA; SNOW; ORGANICS; POLLUTANTS; CHROMATOGRAPHIC ANALYSIS</t>
  </si>
  <si>
    <t>NOVA BAY ANTARCTICA; SEA-WATER; PACK ICE; PESTICIDES</t>
  </si>
  <si>
    <t>Eight surface snow samples taken during th, 1987/88, 1988/89 and 1990/91 Italian Antarctic Expeditions and six samples collected at different depths from two dissimilar sites during the 1990/91 Expedition, were analyzed for the non-chlorinated organic content using the GC capillary columns technique and GC-MS. Several biogenic and anthropogenic classes of organic compounds were identified and quantitatively determined. The data obtained give a more complete picture of the pollution level in Antarctica.</t>
  </si>
  <si>
    <t>DESIDERI, PG (corresponding author), UNIV FLORENCE,DEPT PUBL HLTH EPIDEMIOL &amp; ENVIRONM ANALYT CHEM,VIA G CAPPONI 9,I-50121 FLORENCE,ITALY.</t>
  </si>
  <si>
    <t>10.1080/03067319408026207</t>
  </si>
  <si>
    <t>WOS:A1994PA73900005</t>
  </si>
  <si>
    <t>CAMPANELLA, L; COSMA, B; INNOCENTI, ND; FERRI, T; PETRONIO, BM; PUPELLA, A</t>
  </si>
  <si>
    <t>HUMIC COMPOUNDS IN SEAWATER AND MARINE-SEDIMENTS FROM ANTARCTICA</t>
  </si>
  <si>
    <t>AQUATIC HUMICS; SEDIMENTARY HUMICS; CHEMICOPHYSICAL CHARACTERIZATIONS; METALS; ROSS SEA</t>
  </si>
  <si>
    <t>FULVIC-ACID; NATURAL-WATERS; ORGANIC-MATTER; FLUORESCENCE SPECTROSCOPY; METAL-IONS; SUBSTANCES; COMPLEXATION; ENVIRONMENTS; SOIL</t>
  </si>
  <si>
    <t>This paper reports the results of various types of analysis and physico-chemical characterization of several samples of humic compounds extracted from Antarctic seawater and marine sediments. Several features of Antarctic humic compounds are evidenced. In seawater only fulvic acids are present. Fluorescence spectra of filtered seawater are similar to those of aquatic fulvics extracted from the same location. In sediments, only humic acids are present; they are characterized by a high aliphatic fraction and large quantities of aminoacids, as shown by NMR and IR. The particulate is a mixture of inorganic and organic matter, the latter consisting of proteinaceous material, carbohydrates and lipids.</t>
  </si>
  <si>
    <t>DEPT ORGAN CHEM U SCHIFF,I-50121 FLORENCE,ITALY; UNIV GENOA,INST GEN CHEM,I-16132 GENOA,ITALY</t>
  </si>
  <si>
    <t>University of Genoa</t>
  </si>
  <si>
    <t>PETRONIO, BM (corresponding author), ROME UNIV LA SAPIENZA,DEPT CHEM,PIAZZALE A MORO 5,I-00185 ROME,ITALY.</t>
  </si>
  <si>
    <t>10.1080/03067319408026209</t>
  </si>
  <si>
    <t>WOS:A1994PA73900007</t>
  </si>
  <si>
    <t>WALTON, DWH; SHEARS, J</t>
  </si>
  <si>
    <t>THE NEED FOR ENVIRONMENTAL MONITORING IN ANTARCTICA - BASE-LINES, ENVIRONMENTAL-IMPACT ASSESSMENTS, ACCIDENTS AND FOOTPRINTS</t>
  </si>
  <si>
    <t>ENVIRONMENTAL MONITORING; ANTARCTICA; SOUTHERN OCEAN; BASE-LINE SURVEYS; ENVIRONMENTAL IMPACT ASSESSMENT; POLLUTION</t>
  </si>
  <si>
    <t>BAHIA-PARAISO; PENINSULA; SPILL</t>
  </si>
  <si>
    <t>The Protocol on Environmental Protection to the Antarctic Treaty (1991) requires the environmental monitoring of human activities carried out in Antarctica. The objective of such monitoring is to correct environmental information which can be used by decision-makers to help prevent or minimise environmental impact. Applied monitoring, driven by practical management needs, is a relatively new field of inquiry for most Antarctic scientists. This paper examines the background to environmental monitoring in Antarctica, the design of monitoring programmes, the application of monitoring results to environmental management and future research needs. In particular, it highlights the urgent need for international collaboration to validate data, effectively utilise scarce resources and devise standard monitoring protocols for wide application amongst the Treaty countries.</t>
  </si>
  <si>
    <t>WALTON, DWH (corresponding author), BRITISH ANTARCTIC SURVEY,NAT ENVIRONM RES COUNCIL,HIGH CROSS,MADINGLEY RD,CAMBRIDGE CB3 0ET,ENGLAND.</t>
  </si>
  <si>
    <t>Walton, David/0000-0002-7103-4043</t>
  </si>
  <si>
    <t>10.1080/03067319408026210</t>
  </si>
  <si>
    <t>WOS:A1994PA73900008</t>
  </si>
  <si>
    <t>CESCON, P; FUOCO, R; PAPOFF, P</t>
  </si>
  <si>
    <t>TRACE, ALKALINE AND ALKALINE-EARTH ELEMENTS IN SEA-WATER SAMPLES FROM TERRA-NOVA BAY ROSS SEA (ANTARCTICA) - A 3-YEAR PERIOD OF OBSERVATION</t>
  </si>
  <si>
    <t>ANTARCTIC; TRACE ELEMENTS; ALKALINE AND ALKALINE-EARTH ELEMENTS; SEA WATER</t>
  </si>
  <si>
    <t>HEAVY-METALS; SEAWATER; SAMPLES; SNOW</t>
  </si>
  <si>
    <t>This report concerns the correlation of the analytical results relevant to some elements obtained in filtered sea water samples collected in Terra Nova Bay and the Ross Sea (Antarctica) during three Italian expeditions. The following ranges of variability of the medians of total concentrations (ng/l) - which include time effect among expeditions and bias effect among participant groups - were found for trace elements (single values refer to elements which were only determined once by one laboratory): Sb(260), As(1.2 10(3)), Cd(5-50), Cr(120), Co(4), Cu(110-230), Fe(435-445), Pb(6-52), Mn(15-88), Hg(3), Ni(185-580), Se(30) and Zn(242-265). Speciation studies pointed out that 10-40% of Cd, 15-60% of Cu and 20-50% of Pb were present in the samples as an ASV-labile fraction. As for alkaline and alkaline-earth elements, the following concentration ranges in surface sea waters, expressed in mM, were found: Li([1.4-3.0]10(-2)), Na(394-480), K(5.1-9.9), Ca (6.4-14.7), Mg (46.2-59.0) and Sr ([7.6-10] 10(-2)). Inter- and intra-laboratory data comparison, incorrect results, local variations of concentration, including pollution effects and pack melting effect, are discussed in detail.</t>
  </si>
  <si>
    <t>CNR, IST CHIM ANALIT STRUMENTALE, I-56100 PISA, ITALY; UNIV PISA, DIPARTIMENTO CHIM &amp; CHIM IND, I-56100 PISA, ITALY</t>
  </si>
  <si>
    <t>Consiglio Nazionale delle Ricerche (CNR); University of Pisa</t>
  </si>
  <si>
    <t>CESCON, P (corresponding author), UNIV CALLE LARGA S MATRTA 2137, DIPARTIMENTO SCI AMBIENTALI, I-30123 VENICE, ITALY.</t>
  </si>
  <si>
    <t>Cescon, Paolo/0000-0003-1836-6759</t>
  </si>
  <si>
    <t>4 PARK SQUARE, MILTON PARK, ABINGDON OX14 4RN, OXON, ENGLAND</t>
  </si>
  <si>
    <t>10.1080/03067319408026211</t>
  </si>
  <si>
    <t>WOS:A1994PA73900009</t>
  </si>
  <si>
    <t>COSMA, B; SOGGIA, F; ABELMOSCHI, ML; FRACHE, R</t>
  </si>
  <si>
    <t>DETERMINATION OF TRACE-METALS IN ANTARCTIC SEDIMENTS FROM TERRA-NOVA BAY - ROSS SEA</t>
  </si>
  <si>
    <t>TRACE METALS; SEDIMENTS; ANTARCTICA; SEQUENTIAL EXTRACTION; ICP-AES</t>
  </si>
  <si>
    <t>Trace metals (Cu, Pb, Zn, Cd, Cr, Ni, Co, Mn) and iron concentration were determined in several sediments collected in the Antarctica (Terra Nova Bay-Ross Sea). Samples were analyzed by inductively coupled plasma (ICP-AES) after selective and total extraction. The results are in good agreement with the data previously collected in the same area.</t>
  </si>
  <si>
    <t>COSMA, B (corresponding author), UNIV GENOA,INST GEN &amp; INORGAN CHEM,I-16132 GENOA,ITALY.</t>
  </si>
  <si>
    <t>10.1080/03067319408026212</t>
  </si>
  <si>
    <t>WOS:A1994PA73900010</t>
  </si>
  <si>
    <t>PAPOFF, P; ONOR, M; BETTI, M</t>
  </si>
  <si>
    <t>AMMONIUM, ALKALINE AND ALKALINE-EARTH ELEMENT DETERMINATION IN ANTARCTIC LAKE WATERS, FLOWING MELT WATERS AND SNOW</t>
  </si>
  <si>
    <t>ALKALINE; ALKALINE-EARTH ELEMENTS; ANTARCTIC SNOW AND WATERS</t>
  </si>
  <si>
    <t>ROSS SEA ANTARCTICA; SAMPLES; BAY</t>
  </si>
  <si>
    <t>Concentrations of lithium, sodium, potassium, magnesium and calcium were measured by ion-chromatography in samples collected in different sites during the 1989/90 Italian expedition in Antarctica. Sea waters, lake waters, flowing melt waters and snow were considered. In addition ammonium was determined in all the samples whenever the chromatographic separation of adjacent sodium and ammonium peaks was feasible. For each element the observed intervals of concentrations (shown in brackets) were: Snow (concentrations in muM units): Li(not detectable);Na(3-22);NH4(0.3-13); K(0.2-1); Mg(0.4-2); Ca(0.3-1). Lake and melt waters (in mM units): Li([0.4-4]X10(-3));Na(0.1-6);K(0.01-0.3);Mg(0.01-0.6);Ca(0.006-0.6). The lowest concentrations were found in melt waters. Sea waters (in mM units): Li([22-27]X10(-3)); Na(418-472); K(8.7-10); Mg(49-56); Ca(9.2-11). The above data represent the intervals of variability due to the non-homogeneity of composition among the sampling sites; for sea water, they include the water column depth effect. Correlations were searched for between relative concentrations of the analytes for the different natures of the samples in order to distinguish the origin of salt content both in snow and meltwater from marine aerosols and other environmental sources.</t>
  </si>
  <si>
    <t>CNR,IST CHIM ANALIT STRUMENTALE,I-56100 PISA,ITALY</t>
  </si>
  <si>
    <t>PAPOFF, P (corresponding author), UNIV PISA,DEPT CHEM,I-56100 PISA,ITALY.</t>
  </si>
  <si>
    <t>Onor, Massimo/A-4382-2012; Onor, Massimo/GRS-8136-2022</t>
  </si>
  <si>
    <t>Onor, Massimo/0000-0003-3023-1072;</t>
  </si>
  <si>
    <t>10.1080/03067319408026214</t>
  </si>
  <si>
    <t>WOS:A1994PA73900012</t>
  </si>
  <si>
    <t>MINGANTI, V; FIORENTINO, F; DEPELLEGRINI, R; CAPELLI, R</t>
  </si>
  <si>
    <t>BIOACCUMULATION OF MERCURY IN THE ANTARCTIC BONY FISH PAGOTHENIA-BERNACCHII</t>
  </si>
  <si>
    <t>MERCURY; ANTARCTIC; FISH</t>
  </si>
  <si>
    <t>This paper presents the results obtained for the levels of total mercury, organic mercury, and total selenium in the muscular tissue of Pagothenia bernacchii sampled in Terra Nova Bay (Antarctica) during the 5th Italian Antarctic Expedition (Austral Summer 1989-90). Data are compared with those obtained during the 3rd and 4th Expeditions. Bioaccumulation of mercury occurs in muscular tissue, mainly in the organic form, as already found for several marine organisms from other seas.</t>
  </si>
  <si>
    <t>MINGANTI, V (corresponding author), UNIV GENOA,IST ANALISI &amp; TECHNOL FARMACEUT ALIMENTARI,VIA BRIGATA SALERNO PONTE,I-16147 GENOA,ITALY.</t>
  </si>
  <si>
    <t>Fiorentino, Fabio/AAX-2883-2020</t>
  </si>
  <si>
    <t>Fiorentino, Fabio/0000-0002-6302-649X; Minganti, Vincenzo/0000-0002-1619-8379</t>
  </si>
  <si>
    <t>10.1080/03067319408026217</t>
  </si>
  <si>
    <t>WOS:A1994PA73900015</t>
  </si>
  <si>
    <t>BOUTRON, CF; CANDELONE, JP; HONG, S</t>
  </si>
  <si>
    <t>THE CHANGING OCCURRENCE OF NATURAL AND MAN-DERIVED HEAVY-METALS IN ANTARCTIC AND GREENLAND ANCIENT ICE AND RECENT SNOW</t>
  </si>
  <si>
    <t>LEAD; HEAVY METALS; ANTARCTICA; GREENLAND; ICE</t>
  </si>
  <si>
    <t>ATOMIC FLUORESCENCE SPECTROMETRY; LEAD; CADMIUM; ZINC</t>
  </si>
  <si>
    <t>A record of the past and recent changes in the large scale atmospheric cycles of Pb and other heavy metals can be found in the successive dated ice and snow layers stored in the Antarctic and Greenland ice caps. Deciphering these frozen archives has however been possible only when using sophisticated ultrasensitive and ultraclean analytical techniques. The available data have allowed to demonstrate that the atmospheric cycles of heavy metals have been highly dependent upon climate during pre-pollution times. During the last few centuries, they have been significantly altered by man. This is especially the case for Pb, whose concentrations were found to have strongly increased in Greenland ice and snow from several millennia ago to the mid 1960's, then to have decreased from the late 1960's to present.</t>
  </si>
  <si>
    <t>UNIV JOSEPH FOURIER GRENOBLE,UFR MECAN,DOMAINE UNIV,F-38041 GRENOBLE,FRANCE</t>
  </si>
  <si>
    <t>BOUTRON, CF (corresponding author), DOMAINE UNIV,CNRS,GLACIOL &amp; GEOPHYS ENVIRONN LAB,54 RUE MOLIERE,BP 96,F-38402 ST MARTINE HERES,FRANCE.</t>
  </si>
  <si>
    <t>10.1080/03067319408026218</t>
  </si>
  <si>
    <t>WOS:A1994PA73900016</t>
  </si>
  <si>
    <t>BAIOCCHI, C; GIACOSA, D; SAINI, G; CAVALLI, P; OMENETTO, N; PASSARELLA, R; POLETTINI, A; TRINCHERINI, PR</t>
  </si>
  <si>
    <t>DETERMINATION OF THALLIUM IN ANTARCTIC SNOW BY MEANS OF LASER-INDUCED ATOMIC FLUORESCENCE AND HIGH-RESOLUTION INDUCTIVELY-COUPLED PLASMA-MASS SPECTROMETRY</t>
  </si>
  <si>
    <t>ANTARCTICA; SNOW; THALLIUM; FLUORESCENCE</t>
  </si>
  <si>
    <t>TRACE-ELEMENTS; SEA-WATER; REDUCTIVE PRECIPITATION; GRAPHITE-FURNACE; HEAVY-METALS; POLAR SNOW; ICE; LEAD; SAMPLES; CADMIUM</t>
  </si>
  <si>
    <t>Measurements of thallium levels in Antarctic snow samples collected in an area surrounding the Italian Station at Terra Nova Bay in different campaigns have been performed without preconcentration by means of Laser Induced Atomic Fluorescence Spectroscopy (LIAF) as well as by High Resolution Inductively Coupled Plasma Mass Spectrometry (HR ICP-MS). The data obtained by both methods compare favourably and are of the order of tenths of pg/g. The data is discussed taking into account the effect of the marine aerosol and the crustal contribution to the thallium content in samples.</t>
  </si>
  <si>
    <t>CEC JOINT RES CTR, INST ENVIRONM, I-21020 ISPRA, ITALY</t>
  </si>
  <si>
    <t>European Commission Joint Research Centre; Italian Institute for Environmental Protection &amp; Research (ISPRA)</t>
  </si>
  <si>
    <t>BAIOCCHI, C (corresponding author), UNIV TURIN, DEPT ANALYT CHEM, VIA P GIURIA 5, I-10125 TURIN, ITALY.</t>
  </si>
  <si>
    <t>BAIOCCHI, CLAUDIO/0000-0002-8850-4654</t>
  </si>
  <si>
    <t>1029-0397</t>
  </si>
  <si>
    <t>10.1080/03067319408026219</t>
  </si>
  <si>
    <t>WOS:A1994PA73900017</t>
  </si>
  <si>
    <t>SBRIGNADELLO, G; DEGETTO, S; BATTISTON, GA; GERBASI, R</t>
  </si>
  <si>
    <t>DISTRIBUTION OF PB-210 AND CS-137 IN SNOW AND SOIL SAMPLES FROM ANTARCTICA</t>
  </si>
  <si>
    <t>ANTARCTIC; RADIONUCLIDES; SNOW; SOIL; CS-210; CS-137</t>
  </si>
  <si>
    <t>This paper reports some results on natural and artificial radionuclide distribution in snow samples collected at th, Priestly Neve-Plateau (inland, 1998 m a.s.l.) and the Vegetation Island (near the coast, 200 m a.s.l.) stations, and in a soil sample from Wood Bay station, both near the Italian Base at Terranova Bay in Antarctica. Data on Pb-210 and Cs-137 in snow samples from an 80 cm deep trench and in granulometric fractions of a soil core are discussed.</t>
  </si>
  <si>
    <t>SBRIGNADELLO, G (corresponding author), CNR,IST CHIM &amp; TECNOL INORGAN RADIOCHIM AMBIENTALE,AREA DELLA RICERCA,CORSO STATI UNITI 4,I-35020 PADUA,ITALY.</t>
  </si>
  <si>
    <t>gerbasi, rosalba/O-4050-2019</t>
  </si>
  <si>
    <t>gerbasi, rosalba/0000-0002-9583-9364</t>
  </si>
  <si>
    <t>10.1080/03067319408026221</t>
  </si>
  <si>
    <t>WOS:A1994PA73900019</t>
  </si>
  <si>
    <t>EVALUATION OF GAS-PHASE AND PARTICULATE COMPONENTS RELEVANT TO POLAR TROPOSPHERIC PROCESSES</t>
  </si>
  <si>
    <t>ANTARCTICA; POLAR; ATMOSPHERE; SULFUR; NITROGEN; DENUDERS</t>
  </si>
  <si>
    <t>DENUDER; AEROSOLS; PERFORMANCE</t>
  </si>
  <si>
    <t>The measurement of atmospheric trace components relevant to atmospheric chemistry, in gas phase and particulate matter, was carried out in the Antarctica troposphere during the Antarctic summer 1990-91. The determinations were carried out by sampling air through a diffusion denuder/filter pack sampling system, followed by extraction and analysis by ion chromatography. Through the analysis of the mass distribution of anions, an accurate and sensitive method for the measurement of several important species was provided. Results show that sulfur dioxide, nitric acid, sulfates, nitrates and other significant compounds might be well characterized, even at concentration levels as low as a few parts per trillions, thus providing a highly significant and consistent data set for the study of polar atmospheric chemistry.</t>
  </si>
  <si>
    <t>ALLEGRINI, I (corresponding author), CNR,IST INQUINAMENTO ATMOSFER,VIA SALARIA KM 29300,CP10 00016,MONTEROTONDO STN,ROME,ITALY.</t>
  </si>
  <si>
    <t>10.1080/03067319408026225</t>
  </si>
  <si>
    <t>WOS:A1994PA73900023</t>
  </si>
  <si>
    <t>SPECTROFLUOROMETRIC EVIDENCE OF THE TRANSPORT OF MARINE ORGANIC-MATTER IN ANTARCTIC SNOW VIA AIR-SEA INTERACTION</t>
  </si>
  <si>
    <t>AEROSOL TRANSPORT; MARINE AEROSOL; DYNAMIC SURFACE TENSION; ANTARCTIC SNOW FLUORESCENCE; MARUM</t>
  </si>
  <si>
    <t>ANTARCTIC ENVIRONMENT; HUMIC SUBSTANCES; EXCHANGE; AEROSOL; WATER; SALT</t>
  </si>
  <si>
    <t>This paper considers the importance of marine aerosol in the atmosphere. As a consequence of its peculiar generation mechanism, it is also considered as a possible contributor to the transport of man-made microcomponents via air-sea interaction, especially in remote sites. In view of future marine aerosol studies, the dominant presence of marine aerosol components in coastal Antarctic snow is discussed. the presence of fluorescent marine organic matter in Antarctic snow is shown. Its ''marum'' nature is evidenced. We give a tentative interpretation of the experimental data, and make a hypothesis concerning the variations in marine aerosol composition in correspondence to various altitudes.</t>
  </si>
  <si>
    <t>DIPARTIMENTO CHIM ORGAN U SCHIFF, VIA G CAPPONI 9, I-50121 FLORENCE, ITALY.</t>
  </si>
  <si>
    <t>10.1080/03067319408026226</t>
  </si>
  <si>
    <t>WOS:A1994PA73900024</t>
  </si>
  <si>
    <t>CORAZZA, E; MONTAGNOLI, M; TESI, G</t>
  </si>
  <si>
    <t>HYDROGEN AND CARBON-MONOXIDE AT TERRA-NOVA BAY (ANTARCTICA)</t>
  </si>
  <si>
    <t>CARBON MONOXIDE; HYDROGEN; ANTARCTIC ATMOSPHERE; TERRA NOVA BAY</t>
  </si>
  <si>
    <t>GLOBAL INCREASE; ATMOSPHERE; GAS</t>
  </si>
  <si>
    <t>During the 1990-91 austral summer atmospheric hydrogen and carbon monoxide were measured on the spot and continuously during one month, near the Terra Nova Italian base in Antarctica. The present work represents the continuation of the previous campaign; the 1990-91 results (H2 = 522 +/- 1 ppbv and CO = 51 +/- 1 ppbv) indicate concentrations similar to the ones found in the 1989-90 summer for both components. The sudden hydrogen peaks found in 1989-90 were not found again in 1990-91, confirming the hypothesis that they were local artifacts. CO shows some slow variations as well as a sharp peak (pollution?); yet the concentration dependence on the wind direction (origin of air masses) is not so evident as in 1989-90. The former component represents an even worldwide distribution, while CO represents the present base level for the whole atmosphere. as can be found only in the most remote areas like the southern oceans and Antarctica; this is a consequence of its short residence time in the atmosphere.</t>
  </si>
  <si>
    <t>CNR,IST METODOL AVANZATE INORGAN,I-00016 MONTEROTONDO,ITALY</t>
  </si>
  <si>
    <t>CORAZZA, E (corresponding author), CNR,IST GEOCRONOL &amp; GEOCHIM ISOTOP,VIA MAFFI 36,I-56100 PISA,ITALY.</t>
  </si>
  <si>
    <t>10.1080/03067319408026227</t>
  </si>
  <si>
    <t>WOS:A1994PA73900025</t>
  </si>
  <si>
    <t>CHIAVARINI, S; GALLETTI, M; MICHETTI, I; PERINI, A; TESTA, L</t>
  </si>
  <si>
    <t>ENVIRONMENTAL MONITORING AT TERRA-NOVA BAY STATION FROM 1989 TO 1991</t>
  </si>
  <si>
    <t>ANTARCTICA; POLLUTION; AIRBORNE; PAH; INAA; GAS-CHROMATOGRAPHY</t>
  </si>
  <si>
    <t>Monitoring was carried on in the Italian Antarctic Station Terra Nova Bay. Airborne particulate matter was sampled at different Base locations during the Italian expeditions; samples were then analyzed at the ENEA laboratories for chemical characterization. The analyses were carried out by INAA (Instrumental Neutron Activation Analysis) for the determination of major, minor and trace elements (Na, K, Cs, Sc, V, Mn, Fe, Co, Zn, La) and by gas chromatography-mass spectrometry for the determination of PAH compounds. Data from the 1989-1990 and 1990-1991 campaigns are reported and discussed. Moreover, isokinetic samplings were carried out at the Base incinerator; the filters were analyzed by INAA; the V, Cr, Cu, Zn, Cd, Sb concentrations are reported.</t>
  </si>
  <si>
    <t>AMB,MON,GEOC,ENEA,CRE CASACCIA,I-00100 ROME,ITALY; ENEA,CRE CASACCIA,PROGETTO ANTARTIDE,I-00100 ROME,ITALY</t>
  </si>
  <si>
    <t>Italian National Agency New Technical Energy &amp; Sustainable Economics Development; Italian National Agency New Technical Energy &amp; Sustainable Economics Development</t>
  </si>
  <si>
    <t>CHIAVARINI, S (corresponding author), AMB,MON,CHIM,ENEA,CRE,POB 2400,I-00100 ROME,ITALY.</t>
  </si>
  <si>
    <t>Chiavarini, Salvatore/0000-0003-0614-3240</t>
  </si>
  <si>
    <t>10.1080/03067319408026230</t>
  </si>
  <si>
    <t>WOS:A1994PA73900028</t>
  </si>
  <si>
    <t>WATSON, A; MOSS, R; PARR, R; MOUNTFORD, MD; ROTHERY, P</t>
  </si>
  <si>
    <t>KIN LANDOWNERSHIP, DIFFERENTIAL AGGRESSION BETWEEN KIN AND NONKIN, AND POPULATION FLUCTUATIONS IN RED GROUSE</t>
  </si>
  <si>
    <t>KIN SELECTION; PHILOPATRY; AGGRESSIVE BEHAVIOR; POPULATION CYCLES; RED GROUSE</t>
  </si>
  <si>
    <t>LAGOPUS-LAGOPUS-SCOTICUS; NATAL PHILOPATRY; WILLOW PTARMIGAN; RECRUITMENT; SELECTION; TERRITORY; BEHAVIOR; MAMMALS; SUCCESS; CYCLES</t>
  </si>
  <si>
    <t>1. Previous work on red grouse (Lagopus lagopus scoticus) on a north-east Scottish moor showed that recruitment of young to the territorial population in autumn largely determined changes in numbers between springs. 2. This paper analyses territory locations of individually marked fathers and sons during a big cyclic-type population fluctuation in 1969-77. 3. In years of increasing numbers, sons took territories close to their fathers. When fathers did not keep their territories for another year, sons took territories on or close to their natal territories. In years of declining numbers, kin moved further from their natal areas to establish territories. 4. This fits ideas that some animal populations comprise distinct sub-populations or demes. It is consistent with a model whereby changes in recruitment depend partly on the size of such demes, and cyclic declines in numbers are due to greater strife because demes are smaller and neighbouring cocks less closely related than during the increase phase. 5. Over the winter, territorial cocks had a lower rate of aggressive boundary disputes with territorial neighbours which were close kin than with those which were not closely related. 6. During two population fluctuations, the rates of territorial cocks' song flights and boundary disputes in winter were related to the young cocks' relative recruitment rate to the territorial population. Thus, winter interaction rates were low in winters when enough young cocks had been reared in the population to supply the observed recruitment, and high when the observed recruitment must have included immigrants. 7. The dispute rate also tended to reach its maximum one year after peak densities, and then to decrease.</t>
  </si>
  <si>
    <t>WATSON, A (corresponding author), INST TERR ECOL,BANCHORY AB31 4BY,SCOTLAND.</t>
  </si>
  <si>
    <t>10.2307/5581</t>
  </si>
  <si>
    <t>MR035</t>
  </si>
  <si>
    <t>WOS:A1994MR03500005</t>
  </si>
  <si>
    <t>ADAMSON, E; ADAMSON, H; SEPPELT, R</t>
  </si>
  <si>
    <t>CEMENT DUST CONTAMINATION OF CERATODON PURPUREUS AT CASEY, EAST ANTARCTICA - DAMAGE AND CAPACITY FOR RECOVERY</t>
  </si>
  <si>
    <t>JOURNAL OF BRYOLOGY</t>
  </si>
  <si>
    <t>CEMENT DUST; CERATODON PURPUREUS; ANTARCTICA; SOIL PH; PHOTOSYNTHESIS; LICHENS</t>
  </si>
  <si>
    <t>WILKES-LAND; MOSS</t>
  </si>
  <si>
    <t>Vegetation downwind of a concrete batching platform at Casey, East Antarctica, has been severely contaminated by cement dust. This paper draws attention to the resilience of the bryophyte Ceratodon compared to lichens in the area. Plant and soil samples collected along a 90 m transect passing directly through the most damaged area and running parallel to the predominantly strong easterly winds indicate a strong positive correlation between chlorophyll and carotenoid concentration and high soil pH. The results suggest that elevated pigment levels in plants close to the batching platform are due to enhanced thylakoid production rather than a disproportionate loss of dry matter. Variable (Fv/Fm) fluorescence measurements and growth cabinet experiments indicate that Ceratodan from even the mast heavily contaminated sites is photosynthetically competent and capable of rapid growth under favourable conditions.</t>
  </si>
  <si>
    <t>ANTARCTIC DIV,KINGSTON,TAS 7050,AUSTRALIA</t>
  </si>
  <si>
    <t>ADAMSON, E (corresponding author), MACQUARIE UNIV,SCH BIOL SCI,SYDNEY,NSW 2109,AUSTRALIA.</t>
  </si>
  <si>
    <t>W S MANEY AND SON LTD</t>
  </si>
  <si>
    <t>LEEDS</t>
  </si>
  <si>
    <t>HUDSON ROAD, LEEDS, W YORKSHIRE, ENGLAND LS9 7DL</t>
  </si>
  <si>
    <t>0373-6687</t>
  </si>
  <si>
    <t>J BRYOL</t>
  </si>
  <si>
    <t>J. Bryol.</t>
  </si>
  <si>
    <t>10.1179/jbr.1994.18.1.127</t>
  </si>
  <si>
    <t>TC499</t>
  </si>
  <si>
    <t>WOS:A1994TC49900010</t>
  </si>
  <si>
    <t>FEENEY, RE; OSUGA, DT; YEH, Y</t>
  </si>
  <si>
    <t>CHEMICAL AND ENZYMATIC DERIVATIZATION OF CARBOHYDRATE SIDE-CHAINS OF ANTIFREEZE GLYCOPROTEINS</t>
  </si>
  <si>
    <t>JOURNAL OF CARBOHYDRATE CHEMISTRY</t>
  </si>
  <si>
    <t>POINT-DEPRESSING GLYCOPROTEINS; ANTARCTIC FISH; POLAR FISH; ICE; PROTEINS; GLYCOPEPTIDES; CONFORMATION; GROWTH; SPECTROSCOPY; POLYPEPTIDE</t>
  </si>
  <si>
    <t>LAWRENCE LIVERMORE NATL LAB,DEPT APPL SCI,DAVIS,CA 95616</t>
  </si>
  <si>
    <t>United States Department of Energy (DOE); Lawrence Livermore National Laboratory</t>
  </si>
  <si>
    <t>FEENEY, RE (corresponding author), LAWRENCE LIVERMORE NATL LAB,DEPT FOOD SCI &amp; TECHNOL,DAVIS,CA 95616, USA.</t>
  </si>
  <si>
    <t>MARCEL DEKKER INC</t>
  </si>
  <si>
    <t>270 MADISON AVE, NEW YORK, NY 10016</t>
  </si>
  <si>
    <t>0732-8303</t>
  </si>
  <si>
    <t>J CARBOHYD CHEM</t>
  </si>
  <si>
    <t>J. Carbohydr. Chem.</t>
  </si>
  <si>
    <t>10.1080/07328309408009198</t>
  </si>
  <si>
    <t>Biochemistry &amp; Molecular Biology; Chemistry, Organic</t>
  </si>
  <si>
    <t>NF535</t>
  </si>
  <si>
    <t>WOS:A1994NF53500001</t>
  </si>
  <si>
    <t>LUBIN, D</t>
  </si>
  <si>
    <t>INFRARED RADIATIVE PROPERTIES OF THE MARITIME ANTARCTIC ATMOSPHERE</t>
  </si>
  <si>
    <t>JOURNAL OF CLIMATE</t>
  </si>
  <si>
    <t>GENERAL-CIRCULATION MODEL; WATER CLOUDS; SEA ICE; CLIMATE; SURFACE; SCATTERING; BUDGET; AVHRR</t>
  </si>
  <si>
    <t>The longwave radiation environment of the Antarctic Peninsula and Southern Ocean has been investigated using radiometric Fourier Transform Infrared (FTIR) measurements of atmospheric emission in conjunction with detailed radiative transfer theory. The California Space Institute FTIR Spectroradiometer was deployed at Palmer Station, Antarctica (64 degrees 46'S, 64 degrees 04'W), where it made zenith sky emission measurements several times daily between 25 August 1991 and 17 November 1991. Emission spectra covered the entire middle infrared (5-20 mu m) with one inverse centimeter spectral resolution. For FTIR data obtained under cloudy skies, a least-squares algorithm is used to match the emission spectra with discrete-ordinate radiative transfer calculations that are based on marine cloud microphysics. This algorithm provides a determination of cloud emissivity, and useful estimates of cloud optical depth and equivalent radius of the droplet size distribution. Temperatures in the lower troposphere between 259 K and 273 K diminish the radiative importance of water vapor and enhance the importance of clouds and CO2 relative to midlatitudes. Springtime variability in stratospheric temperature and ozone abundance has a small but noticeable impact of about 1.0 W m(-2) on surface longwave flux under clear skies. The mid-IR window emissivities of low stratiform clouds are most often between 0.90 and 0.98, with few as large as unity. Most low stratiform clouds appear to have moderate mid-IR optical depth (5-10), but relatively large equivalent radius (9-11 mu m). However, clouds with base height between 1 and 2 km have noticeably smaller emissivities and optical depths. The emissivity of maritime antarctic clouds is determined to be smaller for a given liquid water path than the parameterization used in the NCAR Community Climate Model (CCM1), and an appropriate mass absorption coefficient for antarctic clouds is 0.065 m(2) g(-1) for the mid-IR window.</t>
  </si>
  <si>
    <t>LUBIN, D (corresponding author), UNIV CALIF SAN DIEGO, CALIFORNIA SPACE INST, LA JOLLA, CA 92093 USA.</t>
  </si>
  <si>
    <t>45 BEACON ST, BOSTON, MA 02108-3693, UNITED STATES</t>
  </si>
  <si>
    <t>0894-8755</t>
  </si>
  <si>
    <t>1520-0442</t>
  </si>
  <si>
    <t>J CLIMATE</t>
  </si>
  <si>
    <t>J. Clim.</t>
  </si>
  <si>
    <t>10.1175/1520-0442(1994)007&lt;0121:IRPOTM&gt;2.0.CO;2</t>
  </si>
  <si>
    <t>MU862</t>
  </si>
  <si>
    <t>WOS:A1994MU86200009</t>
  </si>
  <si>
    <t>SIVINTSEV, Y</t>
  </si>
  <si>
    <t>THE SEABED SOURCES OF RADIONUCLIDES IN THE DUMPED REACTOR COMPARTMENT OF THE ATOMIC ICEBREAKER, LENIN</t>
  </si>
  <si>
    <t>JOURNAL OF ENVIRONMENTAL RADIOACTIVITY</t>
  </si>
  <si>
    <t>Conference on Radioactivity in the Arctic and Antarctic</t>
  </si>
  <si>
    <t>AUG, 1993</t>
  </si>
  <si>
    <t>KIRKENES, NORWAY</t>
  </si>
  <si>
    <t>In this paper the steam generating plant which was used on the first atomic icebreaker, and its characteristics, including the second fuel loading, are briefly described Greatest attention is devoted to estimation of radionuclide activity in the dumped reactor compartment of the icebreaker for the major longlived activation and fission products.</t>
  </si>
  <si>
    <t>SIVINTSEV, Y (corresponding author), RUSSIAN RES CTR,KURCHATOV INST,MOSCOW,RUSSIA.</t>
  </si>
  <si>
    <t>0265-931X</t>
  </si>
  <si>
    <t>J ENVIRON RADIOACTIV</t>
  </si>
  <si>
    <t>J. Environ. Radioact.</t>
  </si>
  <si>
    <t>10.1016/0265-931X(94)90003-5</t>
  </si>
  <si>
    <t>PU247</t>
  </si>
  <si>
    <t>WOS:A1994PU24700002</t>
  </si>
  <si>
    <t>MOUNT, ME; SHEAFFER, MK; ABBOTT, DT</t>
  </si>
  <si>
    <t>KARA SEA RADIONUCLIDE INVENTORY FROM NAVAL REACTOR DISPOSAL</t>
  </si>
  <si>
    <t>The ORIGEN2 computer code was used to estimate the guantities of radionuclides contained in naval reactors disposed in the Kara Sea. At the time of disposal the reactors contained 17 to 66 kCi of actinides, 1.7 to 4.8 MCi of fission products, and 0.9 to 1.1 MCi of activation products in reactor components and primary system corrosion products The current inventory is 5.8 to 24 kCi of actinides, 0.49 to 0.54 MCi of fission products, and 120 to 130 kCi of activation products in reactor components and primary system corrosion products.</t>
  </si>
  <si>
    <t>MOUNT, ME (corresponding author), LAWRENCE LIVERMORE NATL LAB,FISS ENERGY &amp; SYST SAFETY PROGRAM,LIVERMORE,CA, USA.</t>
  </si>
  <si>
    <t>10.1016/0265-931X(94)90004-3</t>
  </si>
  <si>
    <t>WOS:A1994PU24700003</t>
  </si>
  <si>
    <t>AARKROG, A</t>
  </si>
  <si>
    <t>RADIOACTIVITY IN POLAR-REGIONS - MAIN SOURCES</t>
  </si>
  <si>
    <t>The common source of anthropogenic radioactivity of the polar regions has been global fallout from nuclear weapons testing in the atmosphere. The depositions from this source are at a minimum in the polar regions. Nevertheless polar ecosystems may contain relatively high levels of radioactive contamination. This is true, in particular, for the Arctic regions, which beside global fallout have received significant amounts of radioactivity from a number of other sources. Some of the sources viz discharges from nuclear reprocessing in Western Europe and the Chernobyl accident are well described. Others, such as local fallout from the Novaya Zemlya test cite, discharges from nuclear facilities to the Siberian rivers Ob, Yenisey and Lena and dumping of nuclear waste in the Barents and Kara Seas are less well documented, but may contribute significantly to the observed and future contamination of the Arctic. Although the radioecological sensitivity of food products front Arctic regions tend to be higher than we know it from temperate regions, the very low productivity Of Nordic regions imply low collective doses front these regions. However, high individual doses from radioactive contamination may be seen in the Arctic as it has been observed for, e.g. reindeers breeders. Radiocaesium is concentrated from lower to higher trophic levels. The marine animals contain orders of magnitude lower Cs-137 levels than terrestrial animals in Arctic regions and the transfer of Cs-137 is one to two orders of magnitude greater than that of Sr-90 to meat of animals. The Antarctic continent is apparently characterized with extremely low levels of anthropogenic radioactive contamination. However data are sparse compared to the Arctic.</t>
  </si>
  <si>
    <t>AARKROG, A (corresponding author), RISO NATL LAB,POB 49,DK-4000 ROSKILDE,DENMARK.</t>
  </si>
  <si>
    <t>10.1016/0265-931X(94)90005-1</t>
  </si>
  <si>
    <t>WOS:A1994PU24700004</t>
  </si>
  <si>
    <t>DAHLGAARD, H</t>
  </si>
  <si>
    <t>SOURCES OF CS-137, SR-90 AND TC-99 IN THE EAST GREENLAND CURRENT</t>
  </si>
  <si>
    <t>Concentrations in water of Tc-99, Chernobyl-Cs-137 (Cs-134), total Cs-137, ann Sr-90 from depth profiles, including several water masses at 71 degrees N between East Greenland and Jan Mayen and in the Denmark Strait from 1988 and 1990, are discussed in the background of changing sources. A major surface water mass in the area is the Polar Water reflecting the radionuclide concentrations in the upper layer of the Arctic Ocean. It appears that the present levels may well be explained by pre-1970 sources including early Soviet discharges and global fallout, the European reprocessing facilities, mainly Sellafield, and a Chernobyl contribution. There is no indication of significant additional sources in the present material. However, the effect of additional sources may be masked under the fluctuating European contribution adding significantly to the uncertainty.</t>
  </si>
  <si>
    <t>DAHLGAARD, H (corresponding author), RISO NATL LAB,POB 49,DK-4000 ROSKILDE,DENMARK.</t>
  </si>
  <si>
    <t>10.1016/0265-931X(94)90006-X</t>
  </si>
  <si>
    <t>WOS:A1994PU24700005</t>
  </si>
  <si>
    <t>OSTLUND, G</t>
  </si>
  <si>
    <t>ISOTOPE TRACING OF SIBERIAN RIVER WATER IN THE ARCTIC-OCEAN</t>
  </si>
  <si>
    <t>Measurements of tritium and O-18 in waters on the Siberian shelf indicate residence times of 3-6 years. The circulation in the Arctic basin in counterclockwise with about a 10 year residence time scale.</t>
  </si>
  <si>
    <t>OSTLUND, G (corresponding author), UNIV MIAMI,ROSENSTIEL SCH MARINE &amp; ATMOSPHER SCI,TRITIUM LAB,MIAMI,FL 33149, USA.</t>
  </si>
  <si>
    <t>10.1016/0265-931X(94)90007-8</t>
  </si>
  <si>
    <t>WOS:A1994PU24700006</t>
  </si>
  <si>
    <t>BAKLANOV, AA; MAHURA, AG; MOROZOV, SV</t>
  </si>
  <si>
    <t>THE SIMULATION OF RADIOACTIVE POLLUTION OF THE ENVIRONMENT AFTER AN HYPOTHETICAL ACCIDENT AT THE KOLA NUCLEAR-POWER-PLANT</t>
  </si>
  <si>
    <t>This article presents a short description of the problems of modelling radionuclides distributed from the Kola Nuclear Power Plant under the 'Automatic Radiation Control System' (ARCS). This article is divided into several parts: a short description of ARCS; the physical-geographical peculiarities and meteorological characteristics of a 30-km zone around the atomic station; the simulation of wind velocity fields; a scenario of an hypothetical accident; a description of a 3-dimensional model modified for the conditions within the 30-km zone around the station; results and conclusions.</t>
  </si>
  <si>
    <t>BAKLANOV, AA (corresponding author), RUSSIAN ACAD SCI,KOLA SCI CTR,INST N IND ECOL PROBLEMS,MATH MODELLING ENVIRONM LAB,APATITY 184200,RUSSIA.</t>
  </si>
  <si>
    <t>Baklanov, Alexander/AAB-7460-2022</t>
  </si>
  <si>
    <t>Baklanov, Alexander/0000-0002-5396-8440</t>
  </si>
  <si>
    <t>10.1016/0265-931X(94)90008-6</t>
  </si>
  <si>
    <t>WOS:A1994PU24700007</t>
  </si>
  <si>
    <t>TRAPEZNIKOV, A; AARKROG, A; POZOLOTINA, V; NIELSEN, SP; POLIKARPOV, G; MOLCHANOVA, I; KARAVAEVA, E; YUSHKOV, P; TRAPEZNIKOVA, V; KULIKOV, N</t>
  </si>
  <si>
    <t>RADIOACTIVE POLLUTION OF THE OB RIVER SYSTEM FROM URALS NUCLEAR ENTERPRISE MAJAK</t>
  </si>
  <si>
    <t>The Techa river belongs to the Iset-Tobol-Irtysh-Ob rivet system. Around 1950 the Techa was contaminated with medium and high level radioactive waste from the MAJAK nuclear installation. The total discharge amounted to 100 PBq; Sr-90 and Cs-137 contributed 11.6% and 12.2% respectively. Presently the Techa contains about 0.3 TBq Sr-90, more than 6 TBq Cs-137 and about 8 GBq Pu-239,Pu-240. The levels of the radionuclides upstream are several orders of magnitude higher than those expected from global fallout The activity concentrations decrease exponentially or by power functions with distance. The study has shown that the contamination of the soil of the Techa flood plain is 15-85 times higher than global fallout levels. There is an unexplained radioactive contamination in the Iset river after confluence with the Techa.</t>
  </si>
  <si>
    <t>TRAPEZNIKOV, A (corresponding author), INST PLANT &amp; ANIM ECOL,8 MARCH ST 202,SVERDLOVSK 620219,RUSSIA.</t>
  </si>
  <si>
    <t>Pozolotina, Vera/C-3560-2014; Viktorovich, Trapeznikov Alexander/J-9912-2018; Nikolaevna, Trapeznikova Vera/AAF-3279-2021</t>
  </si>
  <si>
    <t>Viktorovich, Trapeznikov Alexander/0000-0001-5676-7807; Nikolaevna, Trapeznikova Vera/0000-0002-1576-8536; Pozolotina, Vera/0000-0001-6918-7756; Nielsen, Sven Poul/0000-0002-3655-3294</t>
  </si>
  <si>
    <t>10.1016/0265-931X(94)90009-4</t>
  </si>
  <si>
    <t>WOS:A1994PU24700008</t>
  </si>
  <si>
    <t>STRAND, P; NIKITIN, A; RUDJORD, AL; SALBU, B; CHRISTENSEN, G; FOYN, L; KRYSHEV, II; CHUMICHEV, VB; DAHLGAARD, H; HOLM, E</t>
  </si>
  <si>
    <t>SURVEY OF ARTIFICIAL RADIONUCLIDES IN THE BARENTS SEA AND THE KARA SEA</t>
  </si>
  <si>
    <t>The concentrations of radionuclides have been measured in water, sediments and biota from the Barents and Kara Seas. The survey was undertaken to identify the contribution to the anthropogenic radionuclides in the environment from nuclear waste dumped by the USSR in these areas from 1962 to the present day. The concentration in seawater was in the range 3.3-20.4 Bg m(-3) for Cs-137, 3.0-12.1 Bg m(-3) for Sr-90 and &lt;1.8-16.0 mBq m(-3) for Pu-239,Pu-240. The concentrations in sediments (0-10 cm) were in the range 120-910 Bq m(-2) for Cs-137 and 2.5-135 Bq m(-2) for Pu-239.240. The influence of radioactivity from dumped nuclear waste has not had a significant impact on the general levels of anthropogenic radioactivity.</t>
  </si>
  <si>
    <t>STRAND, P (corresponding author), NORWEGIAN RADIAT PROTECT AUTHOR,POB 55,N-1345 OSTERAS,NORWAY.</t>
  </si>
  <si>
    <t>Rudjord, Anne Liv/0000-0003-1629-5416</t>
  </si>
  <si>
    <t>10.1016/0265-931X(94)90010-8</t>
  </si>
  <si>
    <t>WOS:A1994PU24700009</t>
  </si>
  <si>
    <t>HAMILTON, TF; BALLESTRA, S; BAXTER, MS; GASTAUD, J; OSVATH, I; PARSI, P; POVINEC, PP; SCOTT, EM</t>
  </si>
  <si>
    <t>RADIOMETRIC INVESTIGATIONS OF KARA SEA SEDIMENTS AND PRELIMINARY RADIOLOGICAL ASSESSMENT RELATED TO DUMPING OF RADIOACTIVE-WASTES IN THE ARCTIC SEAS</t>
  </si>
  <si>
    <t>There has been world-wide concern over the possible health and environmental impacts of the dumping of radioactive wastes in shallow waters of the Kara and Barents Seas. During 1992, IAEA-MEL participated in a joint Russian-Norwegian expedition to the region and collected a suite of sediment cores for characterization of downcore radioactivity distribution patterns and inventories with the aim of assessing past and present inputs of radionuclides. The Cs-137, Pu-238, Pu-239,Pu-240, and Am-241 contents of the 0-1 cm sections range from 17 to 32, 0.01 to 0.06, 0.4 to 1.3 and 0.2 to 0.5 Bq kg(-1) (dry wt), respectively. The Pu-238/Pu-239,Pu-240 and Am-241/Pu-239,Pu-240 activity ratios are consistent with those reported for global fallout. Detailed information on downcore radionuclide distribution patterns and inventories, as well as an account of sedimentation parameters, are presented. A preliminary assessment of the long-term radiological impact of radioactive waste disposal in the Arctic Seas, on global and regional scales, has been made. The modelling results suggest that the global radiological impact of the disposals will be comparable to or less than those resulting from other anthropogenic and natural sources of radioactivity. However, radiological effects on the regional scale may be of importance. IAEA is carry out a 4 year international arctic seas assessment Project (IASAP) that will comprehensively cover all aspects of radioactive dumping in the Arctic seas and it will be reported to the London convention in 1996. The IAEA-MEL study described here represents a preliminary contribution to IASAP.</t>
  </si>
  <si>
    <t>HAMILTON, TF (corresponding author), INT ATOM ENERGY AGCY,MARINE ENVIRONM LAB,MC-98012 MONACO,MONACO.</t>
  </si>
  <si>
    <t>Povinec, Pavel P/R-4682-2018; OSVATH, IOLANDA/G-8809-2011</t>
  </si>
  <si>
    <t>OSVATH, IOLANDA/0000-0002-8580-5566; Povinec, Pavel/0000-0003-0275-794X</t>
  </si>
  <si>
    <t>10.1016/0265-931X(94)90011-6</t>
  </si>
  <si>
    <t>WOS:A1994PU24700010</t>
  </si>
  <si>
    <t>SMITH, JN; ELLIS, KM; AARKROG, A; DAHLGAARD, H; HOLM, E</t>
  </si>
  <si>
    <t>SEDIMENT MIXING AND BURIAL OF THE PU-239,PU-240 PULSE FROM THE 1968 THULE, GREENLAND NUCLEAR-WEAPONS ACCIDENT</t>
  </si>
  <si>
    <t>A suite of sediment cores was collected in 1984 in Bylot Sound, Greenland, at the site where a US B-52 bomber crashed on the ice in 1968 resulting in the rupture of four nuclear weapons and the release of 1 TBq of plutonium to the underlying seawater/sediment environment. Measurements of Pu-239,Pu-240 indicated that weapons-plutonium has been preferentially deposited in the fine-grained bottom sediments covering the basins in the vicinity of the crash site. Only minimal dispersal of Pu-239,Pu-240 to distances greater than 1 km from the crash site can be inferred from comparisons of the 1984 sediment core studies with those undertaken in 1974 and 1979. Pb-210 distributions measured in the sediment cores have been simulated using a bio-diffusion model which indicates that burial of Pu-139,Pu-240 has occurred by the processes of bioturbation and sediment accumulation (at rates of 0.09-0.40 g cm(-2) year). Bioturbation has both enhanced the rate of burial of Pu-239,Pu-240 in the sediments and also maintained an elevated Pu-239,Pu-240 concentration in the mixing zone at the sediment-water interface. Burial of of Pu-239,Pu-240 is adequately characterized by the model using a 1968, pulsed input function, indicating that resuspension and transport of weapons-Pu-239,Pu-240 following the accident have nor been major factors in the dispersal of this contaminant. These results represent a potential case study for. the dispersal of plutonium from radioactive dumpsites located in similar, shallow arctic marine environments on the Russian continental shelf.</t>
  </si>
  <si>
    <t>SMITH, JN (corresponding author), FISHERIES &amp; OCEANS CANADA,BEDFORD INST OCEANOG,DARTMOUTH B2Y 4A2,NS,CANADA.</t>
  </si>
  <si>
    <t>10.1016/0265-931X(94)90012-4</t>
  </si>
  <si>
    <t>WOS:A1994PU24700011</t>
  </si>
  <si>
    <t>ROOS, P; HOLM, E; PERSSON, RBR; AARKROG, A; NIELSEN, SP</t>
  </si>
  <si>
    <t>DEPOSITION OF PB-210 CS-137 PU-239+240 PU-238 AND AM-241 IN THE ANTARCTIC PENINSULA AREA</t>
  </si>
  <si>
    <t>Pb-210, Cs-137, Pu-239+240, Pu-238, and Am-241 were analysed in lichen, moss, grass and soil samples, as well as in lake sediments, from the South Shetland Islands, the Antarctic, in order to evaluate the flux and deposition of these elements. Average inventories of the analysed radionuclides in 1988 were Pb-210 (excess): 280 +/- 110 Bq m-2 (n = 15), Cs-137: 155 +/- 95 Bq m-2 (n = 19), Pu-239+240: 4.6 +/- 2.6 Bq m-2 (n = 19), Pu-238: 0.95 +/- 0.5 Bq m-2 (n = 19) and Am-241: 1.6 +/- 1.0 Bq m-2 (n = 19). From the maximum value of unsupported Pb-210 the annual deposition is determined to be 18 +/- 5 Bq m-2. The ratios Pu-238/Pu-239+240 and Am-241/Pu-239+240 of 0.21 +/- 0.04 and 0.35 +/- 0.08 respectively agree well with expected values in this area. A significant difference in Cs-137/Pu-239+240 ratios between lichens and moss/grass/soil is observed which may be an effect of submerging and melt water altering radionuclide ratios. From one of three lakes studied it is possible to perform Pb-210 dating with reasonably accuracy showing an average annual sediment accumulation in this lake of about 45 g m-2.</t>
  </si>
  <si>
    <t>ROOS, P (corresponding author), LUND UNIV,DEPT RADIAT PHYS,S-22185 LUND,SWEDEN.</t>
  </si>
  <si>
    <t>Nielsen, Sven Poul/0000-0002-3655-3294</t>
  </si>
  <si>
    <t>10.1016/0265-931X(94)90042-6</t>
  </si>
  <si>
    <t>PD625</t>
  </si>
  <si>
    <t>WOS:A1994PD62500003</t>
  </si>
  <si>
    <t>HOSONO, H; UEMURA, I; TAKUMI, T; NAGAMUNE, T; YASUDA, T; KISHIMOTO, M; NAGASHIMA, H; SHIMOMURA, N; NATORI, M; ENDO, I</t>
  </si>
  <si>
    <t>EFFECT OF CULTURE TEMPERATURE SHIFT ON THE CELLULAR SUGAR ACCUMULATION OF CHLORELLA-VULGARIS SO-26</t>
  </si>
  <si>
    <t>JOURNAL OF FERMENTATION AND BIOENGINEERING</t>
  </si>
  <si>
    <t>METABOLISM</t>
  </si>
  <si>
    <t>We investigated the effect of culture temperature on the maximum specific growth rate and cellular sugar accumulation, and the effect of a temperature shift on the sugar accumulation of cells of an Antarctic green alga, Chlorella vulgaris SO-26, in a batch culture system. Decreases in temperature appeared to correlate with decreases in the maximum specific growth rate; on the other hand, the cellular sugar content showed a reverse tendency against temperature. We attempted to use this tendency to improve sugar productivity in Chlorella. First, we cultured Chlorella at 20 degrees C during the logarithmic growth phase to obtain a high specific growth rate. The culture temperature was then shifted from 20 degrees C to 14 degrees C during the stationary growth phase to increase the cellular sugar content. As a result, we obtained a 25% increase in sugar production over that obtained by culture at 20 degrees C throughout the culture.</t>
  </si>
  <si>
    <t>UNIV TOKYO,DEPT CHEM &amp; BIOTECHNOL,BUNKYO KU,TOKYO 113,JAPAN; SCI UNIV TOKYO,DEPT BIOL SCI &amp; TECHNOL,NODA,CHIBA 278,JAPAN; NIHON UNIV,DEPT APPL BIOL SCI,YAMATO,KANAGAWA 224,JAPAN; INST PHYS &amp; CHEM RES,WAKO,SAITAMA 35101,JAPAN</t>
  </si>
  <si>
    <t>University of Tokyo; Tokyo University of Science; Nihon University; RIKEN</t>
  </si>
  <si>
    <t>HOSONO, H (corresponding author), TOKYO GAS CO LTD,FRONTIER TECHNOL RES INST,TSURUMI KU,1-7-7 SUEHIRO CHO,YOKOHAMA 230,KANAGAWA,JAPAN.</t>
  </si>
  <si>
    <t>Nagamune, Teruyuki/R-7708-2017</t>
  </si>
  <si>
    <t>Nagamune, Teruyuki/0000-0002-2435-0270</t>
  </si>
  <si>
    <t>SOC FERMENTATION BIOENGINEERING, JAPAN</t>
  </si>
  <si>
    <t>OSAKA</t>
  </si>
  <si>
    <t>OSAKA UNIV, FACULTY ENGINEERING, 2-1 YAMADAOKA, SUITA, OSAKA 565, JAPAN</t>
  </si>
  <si>
    <t>0922-338X</t>
  </si>
  <si>
    <t>J FERMENT BIOENG</t>
  </si>
  <si>
    <t>J. Ferment. Bioeng.</t>
  </si>
  <si>
    <t>10.1016/0922-338X(94)90296-8</t>
  </si>
  <si>
    <t>Biotechnology &amp; Applied Microbiology; Food Science &amp; Technology</t>
  </si>
  <si>
    <t>PJ910</t>
  </si>
  <si>
    <t>WOS:A1994PJ91000006</t>
  </si>
  <si>
    <t>SHIRAISHI, K; ELLIS, DJ; HIROI, Y; FANNING, CM; MOTOYOSHI, Y; NAKAI, Y</t>
  </si>
  <si>
    <t>CAMBRIAN OROGENIC BELT IN EAST ANTARCTICA AND SRI-LANKA - IMPLICATIONS FOR GONDWANA ASSEMBLY</t>
  </si>
  <si>
    <t>JOURNAL OF GEOLOGY</t>
  </si>
  <si>
    <t>ISOTOPIC SYSTEMATICS; MOLODEZHNAYA STATION; GRANULITE FORMATION; ION MICROPROBE; PB; AGES; METAMORPHISM; ZIRCONS; ROCKS</t>
  </si>
  <si>
    <t>Ion microprobe U-Pb dating of zircons from the Lutzow-Holm Complex (LHC) and the Yamato-Belgica Complex (YBC), East Antarctica indicate high-grade regional metamorphism and associated folding of LHC occurred between 521 +/- 9 and 553 +/- 6 Ma. This shows, for the first time, the existence of a Cambrian orogenic belt within the East Antarctic Shield. Many zircons from the LHC contain cores that record inherited ages from approximately 2900 to approximately 1500 Ma. Components of approximately 1000 Ma zircon have been identified in three locations. This may indicate the maximum age of the deposition of LHC. One metasedimentary gneiss from the YBC records a well-defined age at about 600 Ma, whereas another yields a dispersion of ages interpreted as the result of varied radiogenic Pb loss in approximately 1000 Ma zircons at about 500-600 Ma. These gneisses have inherited ages of up to approximately 2500 Ma. Our work enables an improved fit to the once contiguous fragments of Gondwana. The Highland/Southwestern Complex (HSWC) of Sri Lanka has remarkable petrological similarities to the LHC. This is now supported by the identification of approximately 500 Ma metamorphic age for both complexes. The presence of approximately 500 and approximately 1000 Ma metamorphic ages for the Vijayan Complex and the Wanni Complex of Sri Lanka correlate respectively with the YBC and the Rayner Complex, Antarctica. Moreover, integrating the recent geochronological and petrological data from Sri Lanka enable us to reinterpret the deep crustal evolution of Sri Lankan complexes defined on the basis of the Sm-Nd model age mapping. Once contiguous, LHC in East Antarctica and HSWC of Sri Lanka developed in the suture zone at the very last phase of Gondwana construction during the Pan-African orogeny. We contend this implies that the Late Proterozoic supercontinent was separated by a missing ocean at the position of the LHC, and that this might continue to the ''Mozambique Ocean'' through Sri Lanka and the southernmost tip of India.</t>
  </si>
  <si>
    <t>SHIRAISHI, K (corresponding author), NATL INST POLAR RES,1-CHROME,ITABASHI KU,TOKYO 173,JAPAN.</t>
  </si>
  <si>
    <t>Ellis, Daniel/GWN-0700-2022; Fanning, Christopher Mark/I-6449-2016</t>
  </si>
  <si>
    <t>Fanning, Christopher Mark/0000-0003-3331-3145</t>
  </si>
  <si>
    <t>5720 S WOODLAWN AVE, CHICAGO, IL 60637</t>
  </si>
  <si>
    <t>0022-1376</t>
  </si>
  <si>
    <t>J GEOL</t>
  </si>
  <si>
    <t>J. Geol.</t>
  </si>
  <si>
    <t>10.1086/629647</t>
  </si>
  <si>
    <t>NF187</t>
  </si>
  <si>
    <t>WOS:A1994NF18700004</t>
  </si>
  <si>
    <t>DAHE, Q; PETIT, JR; JOUZEL, J; STIEVENARD, M</t>
  </si>
  <si>
    <t>DISTRIBUTION OF STABLE ISOTOPES IN SURFACE SNOW ALONG THE ROUTE OF THE 1990 INTERNATIONAL TRANS-ANTARCTICA EXPEDITION</t>
  </si>
  <si>
    <t>JOURNAL OF GLACIOLOGY</t>
  </si>
  <si>
    <t>GENERAL-CIRCULATION MODEL; ICE CORE; DEUTERIUM EXCESS; CLIMATIC RECORD; OXYGEN-ISOTOPE; WATER; PRECIPITATION; CYCLES</t>
  </si>
  <si>
    <t>This paper presents the distribution of average deltaD and deltaO-18 values for the top 1 m of surface snow for a large area of Antarctica. The samples were collected on the 1990 International Trans-Antarctica Expedition which crossed the continent from the northern tip of the Antarctic Peninsula to Mirny Station. The empirical relationships between the isotopes, temperature and elevation are computed. The slopes of deltaD with respect to the surface temperature for the segments west (Patriot Hills-Vostok) and east of Vostok (Komsomolskaya-Mirny) are not significantly different to that observed between Dumont d'Urville and Dome C (Lorius and Merlivat, 1977) which are often used to interpret deep ice-core isotopic profiles. There is, however, a noticeable shift between the two regression lines with, for a given temperature higher isotopic values west of Vostok. The deuterium excess values (d = deltaD - 8 x deltaO-18) increase sharply at 3000 m a.s.l. on the plateau, confirming the results of Petit and others (1991).</t>
  </si>
  <si>
    <t>INT ARCTIC PROJECT, 1990 INT TRANS ANTARCT EXPEDIT, ST PAUL, MN 55101 USA; LAB GLACIOL &amp; GEOPHYS ENVIRONM, CNRS, F-38402 ST MARTIN DHERES, FRANCE; CENS, DIV SCI MAT, MODELISAT CLIMAT &amp; ENVIRONM LAB, F-91191 GIF SUR YVETTE, FRANCE</t>
  </si>
  <si>
    <t>Centre National de la Recherche Scientifique (CNRS); CEA</t>
  </si>
  <si>
    <t>CHINESE ACAD SCI, LANZHOU INST GLACIOL &amp; GEOCRYOL, LANZHOU 730000, PEOPLES R CHINA.</t>
  </si>
  <si>
    <t>EDINBURGH BLDG, SHAFTESBURY RD, CB2 8RU CAMBRIDGE, ENGLAND</t>
  </si>
  <si>
    <t>0022-1430</t>
  </si>
  <si>
    <t>1727-5652</t>
  </si>
  <si>
    <t>J GLACIOL</t>
  </si>
  <si>
    <t>J. Glaciol.</t>
  </si>
  <si>
    <t>10.3189/S0022143000003865</t>
  </si>
  <si>
    <t>NT101</t>
  </si>
  <si>
    <t>WOS:A1994NT10100012</t>
  </si>
  <si>
    <t>FASTOOK, JL; PRENTICE, M</t>
  </si>
  <si>
    <t>A FINITE-ELEMENT MODEL OF ANTARCTICA - SENSITIVITY TEST FOR METEOROLOGICAL MASS-BALANCE RELATIONSHIP</t>
  </si>
  <si>
    <t>ICE STREAM-B; SHEET</t>
  </si>
  <si>
    <t>A finite-clement solution of the time-dependent mass-continuity equation for column-averaged ice-sheet flow and sliding is applied to the Antarctic ice sheet. First, a calibration of the model to the steady-state present ice-sheet configuration is presented. With fitted values of the parameters describing the regions of sliding, the degree of bed coupling and the ice hardness, a change in the mean annual sea-level temperature is used to simulate variation of the climatic conditions over Antarctica for both warming and cooling of the climate. Paradoxically, a climate warming of up to 9 deg leads to an increase in ice volume, while cooling leads to decreasing ice volume as long as the present margins of Antarctica are maintained. Some extreme simulations of the Antarctic ice sheet for ''maximum over-riding'' and ''minimum warm climate'' are shown for situations where the present bed conditions are altered. Finally, a time-dependent simulation shows the response of the ice-sheet system to cyclical variations in the simulated climate, demonstrating the lag of the ice-sheet response to be approximately 2700 years.</t>
  </si>
  <si>
    <t>UNIV MAINE,INST QUATERNARY STUDIES,ORONO,ME 04469</t>
  </si>
  <si>
    <t>University of Maine System; University of Maine Orono</t>
  </si>
  <si>
    <t>FASTOOK, JL (corresponding author), UNIV MAINE,DEPT COMP SCI,ORONO,ME 04469, USA.</t>
  </si>
  <si>
    <t>Fastook, James/0000-0003-3900-671X</t>
  </si>
  <si>
    <t>INT GLACIOL SOC</t>
  </si>
  <si>
    <t>10.3189/S0022143000003944</t>
  </si>
  <si>
    <t>WOS:A1994NT10100020</t>
  </si>
  <si>
    <t>SPATIAL-PATTERN AND TEMPORAL-PATTERN IN SNOW ACCUMULATION, WESTERN DRONNING-MAUD-LAND, ANTARCTICA</t>
  </si>
  <si>
    <t>ICE CORES; OXYGEN-ISOTOPE; RECORD; TEMPERATURE; DEPENDENCE; PENINSULA; ELEVATION; SHEET; DOME</t>
  </si>
  <si>
    <t>During the Swedish Antarctic Expedition to Dronning Maud Land, Antarctica, 1988-89 the net accumulation was estimated for an area from the coast to about 400 km inland. Stake measurements were used to obtain the spatial variability and firn cores were used for the temporal variability. The mean annual accumulation for the period 1976-88 is about 0.4 m w.e, for Riiser-Larsenisen and about 0.3 m w.e. for the area above the grounding line. The accumulation rate at higher altitudes, &gt; 2500 m a.s.l., is about 0.1 m w.e. for 1955-88. One record from the ice shelf covers the period 1957-88, and suggests an increase in accumulation of about 12%. Between 1976 and 1988, the accumulation has decreased by about 50%, most likely due to lower temperatures as suggested by the temperature record from Halley.</t>
  </si>
  <si>
    <t>ISAKSSON, E (corresponding author), UNIV STOCKHOLM,DEPT PHYS GEOG,S-10691 STOCKHOLM,SWEDEN.</t>
  </si>
  <si>
    <t>10.3189/S0022143000007486</t>
  </si>
  <si>
    <t>PB987</t>
  </si>
  <si>
    <t>WOS:A1994PB98700018</t>
  </si>
  <si>
    <t>ZWALLY, HJ; FIEGLES, S</t>
  </si>
  <si>
    <t>EXTENT AND DURATION OF ANTARCTIC SURFACE MELTING</t>
  </si>
  <si>
    <t>MICROWAVE</t>
  </si>
  <si>
    <t>The extent and duration of surface melting on the Antarctic ice shelves and margins of the Antarctic ice sheet are derived from satellite passive-microwave data for 1978-87. The occurrence of surface melting in daily maps of T-b is indicated by a marked increase in microwave brightness temperature (T-b), which is caused by moisture in the near-surface firn. T-b increases of more than 30 deg above the annual-mean T-b are chosen to indicate melting. Most Antarctic surface melting occurs during December and January. The observed melting is correlated with regional air temperatures, but some melt patterns also appear to be related to katabatic-wind effects. The correlations suggest that the surface melting in Antarctica increases about 3.5 x 10(6) d km(2) per degree of summer temperature increase. The surface-melt index (duration times area of melting) calculated for Antarctica is 24 x 10(6) d km(2), averaged over nine summers. The observed inter-annual and regional variability is large. Surface melting was most extensive during the 1982/83 summer (36 x 10(6) d km(2)) and least extensive during the 1985/86 summer (15 x 10(6) d km(2)). The data indicate a decline in surface melting over the 9 years, but meaningful inferences regarding trends in surface melting are precluded by the large inter-annual variability.</t>
  </si>
  <si>
    <t>HUGHES STX CORP,GREENBELT,MD 20770</t>
  </si>
  <si>
    <t>ZWALLY, HJ (corresponding author), NASA,GODDARD SPACE FLIGHT CTR,OCEANS &amp; ICE BRANCH,GREENBELT,MD 20771, USA.</t>
  </si>
  <si>
    <t>PY995</t>
  </si>
  <si>
    <t>WOS:A1994PY99500003</t>
  </si>
  <si>
    <t>KRUPITSKY, A; CANE, MA</t>
  </si>
  <si>
    <t>ON TOPOGRAPHIC PRESSURE DRAG IN A ZONAL CHANNEL</t>
  </si>
  <si>
    <t>ANTARCTIC CIRCUMPOLAR CURRENT; BETA-PLANE CHANNEL; WIND-DRIVEN; MODEL; FLOW</t>
  </si>
  <si>
    <t>The effect of bottom topography H on the barotropic transport in a periodic zonal channel is studied. An asymptotic approximation is found for the zonal transport on an f-plane and a beta-plane when all f/H isolines are blocked by the zonal walls. It is shown that to leading order, the zonal channel transport is independent of friction. In this it is similar to the Sverdrup transport in a basin. To leading order, the transport is proportional to the bottom topographic wavelength, and inversely proportional to the height of the topography and to R, the range of values of f/H that exists on both sides of the channel. For sufficiently high topography the transport varies inversely with the topographic height squared. The analytic results are verified by numerical experiments.</t>
  </si>
  <si>
    <t>Cane, Mark A/I-8086-2012</t>
  </si>
  <si>
    <t>Cane, Mark/0000-0001-5408-2388</t>
  </si>
  <si>
    <t>SEARS FOUNDATION MARINE RESEARCH</t>
  </si>
  <si>
    <t>YALE UNIV, KLINE GEOLOGY LAB, 210 WHITNEY AVENUE, NEW HAVEN, CT 06520-8109 USA</t>
  </si>
  <si>
    <t>1543-9542</t>
  </si>
  <si>
    <t>10.1357/0022240943076740</t>
  </si>
  <si>
    <t>MZ783</t>
  </si>
  <si>
    <t>WOS:A1994MZ78300001</t>
  </si>
  <si>
    <t>TSUCHIYA, M; TALLEY, LD; MCCARTNEY, MS</t>
  </si>
  <si>
    <t>WATER-MASS DISTRIBUTIONS IN THE WESTERN SOUTH-ATLANTIC - A SECTION FROM SOUTH GEORGIA ISLAND (54S) NORTHWARD ACROSS THE EQUATOR</t>
  </si>
  <si>
    <t>INTERMEDIATE WATER; ARGENTINE BASIN; DEEP-WATER; OCEAN; CIRCULATION; THERMOCLINE; FRONTS; FLOW</t>
  </si>
  <si>
    <t>A long CTD/hydrographic section with closely spaced stations was made in February-April 1989 in the western Atlantic Ocean between 0-degrees-40'N and South Georgia (54S) along a nominal longitude of 25W. Vertical sections of various properties from CTD and discrete water-sample measurements are presented and discussed in terms of the large-scale circulation of the South Atlantic Ocean. One of the most important results is the identification of various deep-reaching fronts in relation to the large-scale circulation and the distribution of mode waters. Five major fronts are clearly defined in the thermal and salinity fields. These are the Polar (49.5S), Subantarctic (45S), Subtropical (41-42S), Brazil Current (35S) Fronts, and an additional front at 20-22S. The first three are associated with strong baroclinic shear. The Brazil Current Front is a boundary between the denser and lighter types of the Subantarctic Mode Water (SAMW), and the 20-22S front marks the boundary between the anticyclonic subtropical and cyclonic subequatorial gyres. The latter front coincides with the northern terminus of the high-oxygen tongue of the Antarctic Intermediate Water (AAIW) and also with the abrupt shift in density of the high-silica tongue originating in the Upper Circumpolar Water and extending northward. Two pycnostads with temperatures 20-24-degrees-C are observed between 10S and 25S with the denser one in the subtropical and the other lighter one in the subequatorial gyre. A weak thermostad centered at 4-degrees-C occurs in the AAIW between the Subtropical Front and the Subantarctic Front and shows characteristics similar to the densest variety of the SAMW. Another significant result is a detailed description of the complex structure of the deep and bottom waters. The North Atlantic Deep Water (NADW) north of 25S contains two vertical maxima of oxygen (at 2000 m and 3700 m near the equator) separated by intervening low-oxygen water with more influence from the Circumpolar Water. Each maximum is associated with a maximum of salinity and minima of nutrients. The deeper salinity maximum is only weakly defined and is limited to north of 18S, appearing more as vertically uniform salinity. South of 25S the NADW shows only a single maximum of salinity, a single maximum of oxygen, and a single minimum of each nutrient, all lying close together. The salinity maximum south of 25S and the deeper oxygen/salinity maximum north of 1 IS are derived from the same source waters. The less dense NADW containing the shallower extrema of characteristics turns to the east at lower latitudes and does not reach the region south of 25S. The southward spreading of the NADW is interrupted by domains of intensified circumpolar characteristics. This structure is closely related to the basin-scale gyre circulation pattern. The Weddell Sea Deep Water is the densest water we observed and forms a relatively homogeneous layer at the bottom of the Georgia and Argentine Basins. The bottom layer of the Brazil Basin is occupied by the vertically and laterally homogeneous Lower Circumpolar Water.</t>
  </si>
  <si>
    <t>WOODS HOLE OCEANOG INST, WOODS HOLE, MA 02543 USA</t>
  </si>
  <si>
    <t>UNIV CALIF SAN DIEGO, SCRIPPS INST OCEANOG, LA JOLLA, CA 92093 USA.</t>
  </si>
  <si>
    <t>; McCartney, Michael/A-3922-2009</t>
  </si>
  <si>
    <t>Talley, Lynne/0000-0003-1574-729X; McCartney, Michael/0000-0002-3413-7166</t>
  </si>
  <si>
    <t>+</t>
  </si>
  <si>
    <t>10.1357/0022240943076759</t>
  </si>
  <si>
    <t>WOS:A1994MZ78300003</t>
  </si>
  <si>
    <t>PUGH, PJA; BARTSCH, I</t>
  </si>
  <si>
    <t>ECOLOGY OF THE LITTORAL HALACARIDAE (ACARI, PROSTIGMATA) OF SOUTH GEORGIA IN THE SUB-ANTARCTIC</t>
  </si>
  <si>
    <t>ACARI; ECOLOGY; HALACARIDAE; INTERTIDAL; LITTORAL; MARINE; SOUTH GEORGIA; SUB-ANTARCTIC</t>
  </si>
  <si>
    <t>FAUNA</t>
  </si>
  <si>
    <t>Nine species of marine littoral Halacaridae were collected from Husvik Harbour, South Georgia, all of which are new to the fauna of the island. These include Isobactrus microdens Newell, Rhombognathus auster Bartsch, R. multisetosus Newell, R. plumifer Trouessart, Agauopsis inflatus Newell, Halacarellus novellus Bartsch and Pugh, H. porellus Bartsch and Pugh, Lohmannella bihamata Viets and L. grandipora Newell. The halacarid fauna is similar to that of southern South America, though depauperate and dominated by a single species, R. auster, which was found in large numbers and at all levels of the littoral zone. Low diversity probably results from isolation and/or severe climatic factors. Isolation includes both that of suitable habitable shores and the remoteness of South Georgia itself. The main climatic limitation is exposure to freezing air and icing during winter non-submergent neap tides.</t>
  </si>
  <si>
    <t>BIOL ANSTALT HELGOLAND,W-2000 HAMBURG 52,GERMANY</t>
  </si>
  <si>
    <t>10.1080/00222939400770071</t>
  </si>
  <si>
    <t>MX816</t>
  </si>
  <si>
    <t>WOS:A1994MX81600007</t>
  </si>
  <si>
    <t>HAYWARD, PJ; WINSTON, JE</t>
  </si>
  <si>
    <t>NEW SPECIES OF CHEILOSTOMATE BRYOZOA COLLECTED BY THE UNITED-STATES-ANTARCTIC-RESEARCH-PROGRAM</t>
  </si>
  <si>
    <t>BRYOZOA; ANTARCTIC; NEW TAXA</t>
  </si>
  <si>
    <t>Four new species of cheilostomate Bryozoa are described in the genera Chartella, Ogivalia, Melicerita and Cellarinella. The circumArctic genus Chartella is recorded for the first time from the subAntarctic. Alloeoflustra gen. nov. is introduced for three endemic Antarctic Flustridae.</t>
  </si>
  <si>
    <t>VIRGINIA MUSEUM NAT HIST,MARTINSVILLE,VA 24112</t>
  </si>
  <si>
    <t>HAYWARD, PJ (corresponding author), UNIV COLL SWANSEA,SCH BIOL SCI,MARINE ENVIRONM &amp; EVOLUTIONARY RES GRP,SINGLETON PK,SWANSEA SA2 8PP,WALES.</t>
  </si>
  <si>
    <t>10.1080/00222939400770101</t>
  </si>
  <si>
    <t>WOS:A1994MX81600010</t>
  </si>
  <si>
    <t>QUINTERN, LE; PUSKEPPELEIT, M; RAINER, P; WEBER, S; ELNAGGAR, S; ESCHWEILER, U; HORNECK, G</t>
  </si>
  <si>
    <t>CONTINUOUS DOSIMETRY OF THE BIOLOGICALLY HARMFUL UV-RADIATION IN ANTARCTICA WITH THE BIOFILM TECHNIQUE</t>
  </si>
  <si>
    <t>JOURNAL OF PHOTOCHEMISTRY AND PHOTOBIOLOGY B-BIOLOGY</t>
  </si>
  <si>
    <t>BIOLOGICAL DOSIMETRY; BACILLUS-SUBTILIS SPORES; SOLAR UV RADIATION; OZONE HOLE; BIOFILM; BIOLOGICALLY EFFECTIVE DOSE; SOLAR RADIATION</t>
  </si>
  <si>
    <t>ULTRAVIOLET-RADIATION; BACILLUS-SUBTILIS; ACTION SPECTRA; MUTATION-INDUCTION; TOTAL OZONE; SUNLIGHT; SPORES; WAVELENGTHS; CELLS; DNA</t>
  </si>
  <si>
    <t>For the first time, a continuous biological dosimetry experiment for cytotoxic solar UV-radiation has been performed in Antarctica. The biologically harmful UV-radiation on the ground was measured at the German Antarctic Georg von Neumayer Station (70-degrees-37' S, 80-degrees-22' W) from December 1990 to March 1992 using the biofilm technique. The UV-sensitive targets were dried spores of Bacillus subtilis which were immobilized on the film surface. The UV-induced inhibition of biological activity, determined photometrically from the protein synthesized after incubation and staining, was taken as a measure for the absorbed UV-dose. Films were exposed in horizontal position for time intervals ranging from 4 days during summer up to 51 and 41 days before and after the polar night respectively. The use of different cut-off filters allowed the calculation of the biologically effective UVA, UVB and the complete UV-radiation (UVA+B). The data were compared with the global radiation and the ozone column thickness indicating an increase of biologically harmful UVB radiation during austral spring at reduced ozone concentrations yielding a radiation amplification factor (RAF) of 1.4, whereas for the total UV(A+B) range the RAF amounted to 0.3.</t>
  </si>
  <si>
    <t>GERMAN WORKING GRP POLAR MED, D-27574 BREMERHAVEN, GERMANY; UNIV INNSBRUCK, INST METEOROL &amp; GEOPHYS, A-6020 INNSBRUCK, AUSTRIA; UNIV MAINZ, INST PHYS ATMOSPHERE, D-55128 MAINZ, GERMANY; ALFRED WEGENER INST POLAR &amp; MARINE RES, D-27570 BREMERHAVEN, GERMANY; GERMAN AEROSP RES ESTAB DLR, INST AEROSP MED, D-51147 COLOGNE, GERMANY</t>
  </si>
  <si>
    <t>University of Innsbruck; Johannes Gutenberg University of Mainz; Helmholtz Association; Alfred Wegener Institute, Helmholtz Centre for Polar &amp; Marine Research; Helmholtz Association; German Aerospace Centre (DLR)</t>
  </si>
  <si>
    <t>QUINTERN, LE (corresponding author), LAB BIOSENSOR, MORNERSTR 45, D-53332 BORNHEIM, GERMANY.</t>
  </si>
  <si>
    <t>ELSEVIER SCIENCE SA</t>
  </si>
  <si>
    <t>LAUSANNE</t>
  </si>
  <si>
    <t>PO BOX 564, 1001 LAUSANNE, SWITZERLAND</t>
  </si>
  <si>
    <t>1011-1344</t>
  </si>
  <si>
    <t>J PHOTOCH PHOTOBIO B</t>
  </si>
  <si>
    <t>J. Photochem. Photobiol. B-Biol.</t>
  </si>
  <si>
    <t>10.1016/1011-1344(93)06954-2</t>
  </si>
  <si>
    <t>MV223</t>
  </si>
  <si>
    <t>WOS:A1994MV22300009</t>
  </si>
  <si>
    <t>BINGHAM, FM; LUKAS, R</t>
  </si>
  <si>
    <t>THE SOUTHWARD INTRUSION OF NORTH PACIFIC INTERMEDIATE WATER ALONG THE MINDANAO COAST</t>
  </si>
  <si>
    <t>OCEAN</t>
  </si>
  <si>
    <t>A tongue of low salinity intermediate water was observed along the coast of Mindanao during the WEPOCS III experiment in June and July 1988. The tongue, delineated by a discontinuity in theta-S relations, is a southward intrusion of water at 26-27 sigma(theta). It is the Northern Hemisphere counterpart of the northward flow of Antarctic Intermediate Water in the New Guinea Coastal Undercurrent, In the WEPOCS III data, it is seen entering the Celebes Sea near 5 degrees N at the southern tip of Mindanao. Once it passes the southern tip of Mindanao, it circulates within the Celebes Sea. Relatively fresh water at 26.55 sigma(theta) is seen continuing-to flow toward the Makassar Strait and into the Indonesian Throughflow, although some fraction mixes with intermediate water of equatorial Pacific and South Pacific origin and flows eastward in the northern subsurface countercurrent. The tongue is present in a number of sections along 8 degrees N in the Mindanao Current, but it is often wider than is found in the WEPOCS III sections as measured by the distance from the Mindanao coast to the high horizontal salinity gradient edge of the tongue. The tongue plays a part in the exchange of water at intermediate density between the tropical and subtropical gyres: It is estimated that 6% of the northward salt transport in the Pacific at 8 degrees N is accomplished by the southward flow of fresh intermediate water in the Mindanao Current. This transport is sensitive to fluctuations in the basin-scale wind forcing and is highly variable;</t>
  </si>
  <si>
    <t>BINGHAM, FM (corresponding author), UNIV HAWAII,JOINT INST MARINE &amp; ATMOSPHER RES,SCH OCEAN &amp; EARTH SCI &amp; TECHNOL,1000 POPE RD,HONOLULU,HI 96822, USA.</t>
  </si>
  <si>
    <t>Lukas, Roger B/B-3715-2009</t>
  </si>
  <si>
    <t>Bingham, Frederick/0000-0001-9848-7141</t>
  </si>
  <si>
    <t>10.1175/1520-0485(1994)024&lt;0141:TSIONP&gt;2.0.CO;2</t>
  </si>
  <si>
    <t>MT811</t>
  </si>
  <si>
    <t>WOS:A1994MT81100009</t>
  </si>
  <si>
    <t>BARNES, RP; RIDING, JB</t>
  </si>
  <si>
    <t>ANGULAR-UNCONFORMITY BETWEEN THE LOPEZ-DE-BERTODANO AND LA-MESETA FORMATIONS (CAMPANIAN-MAASTRICHTIAN AND EOCENE), COCKBURN ISLAND, NORTHERN ANTARCTIC PENINSULA</t>
  </si>
  <si>
    <t>A thick, largely shallow marine succession of Cretaceous and Lower Tertiary strata, deposited in the James Ross Basin, is well exposed on an archipelago of islands at the northern end of the Antarctic Peninsula. This succession was thought to be relatively continuous, particularly on Seymour Island where a thick Upper Cretaceous succession passes up into Paleocene and Eocene strata. Several unconformities present in the succession were thought to be relatively minor and have been ascribed to sea level changes. Equivalent sedimentary deposits of the Lopez de Bertodano and La Meseta formations, Campanian/Maastrichtian and Lower Eocene respectively, are exposed on Cockburn Island, less than 10 km from Seymour Island. The contact between the two units is an unconformity with an angular discordance varying from 20-degrees to 55-degrees. Rotation of the Lopez de Bertodano Formation corresponds with syn-sedimentary disruption elsewhere in the basin throughout the Late Cretaceous and points to persistent instability. The ages of the strata on either side of the unconformity have been dated on the palynological content of five samples and correlation with the Seymour Island succession suggests that at least 900 m of Cretaceous (650 m) and Lower Tertiary (250 m) strata are missing from, or were not deposited at, Cockburn Island. Reworked Maastrichtian palynomorphs in a breccia bed within the La Meseta Formation confirm that Upper Cretaceous strata were eroded although there is no evidence for reworking of Paleocene sediments. We conclude that Cockburn Island includes a continuation of the Eocene unconformity of Seymour Island, extending the trend for the base of the La Meseta Formation to onlap onto progressively older strata. This unconformity may mark a major phase of basin inversion, with tilting and uplift possibly affecting much of the James Ross Basin at this time.</t>
  </si>
  <si>
    <t>BARNES, RP (corresponding author), BRITISH GEOL SURVEY,MURCHISON HOUSE,W MAINS RD,EDINBURGH EH9 3LA,SCOTLAND.</t>
  </si>
  <si>
    <t>10.1016/0895-9811(94)90032-9</t>
  </si>
  <si>
    <t>NF572</t>
  </si>
  <si>
    <t>WOS:A1994NF57200004</t>
  </si>
  <si>
    <t>WEVER, HE; MILLAR, IL; PANKHURST, RJ</t>
  </si>
  <si>
    <t>GEOCHRONOLOGY AND RADIOGENIC ISOTOPE GEOLOGY OF MESOZOIC ROCKS FROM EASTERN PALMER LAND, ANTARCTIC PENINSULA - CRUSTAL ANATEXIS IN ARC-RELATED GRANITOID GENESIS</t>
  </si>
  <si>
    <t>Rb-Sr and Sm-Nd analyses, as well as a few new K-Ar dates, are presented for plutonic igneous, meta-igneous and metasedimentary rocks from the central Black Coast area of eastern Palmer Land (southeastern Antarctic Peninsula). Gneissic and foliated leucogranitoids, previously ascribed to a ?Precambrian/Paleozoic basement, yield Late Triassic to earliest Jurassic Rb-Sr isochron ages, with initial Sr-87/Sr-86 ratios of up to 0.721 and epsilonNd(t) values as low as -9. Isotopic comparison with local metasedimentary rocks suggests that the granitoids represent granite magmas that were generated, at least in part, by anatexis of similar metasediments at depth. Contemporaneous I-type granitoids have initial Sr-87/Sr-86 ratios of 0.705-0.707 and epsilonNd(t) values of -1 to -4. These cannot be distinguished from those of the subsequent, mid-Cretaceous, undeformed granitoids, which represent the climax of Andean subduction-related magmatism in this area. K-Ar ages on basaltic dikes record emplacement associated with late-stage block-faulting and uplift of the Cretaceous batholith at about 80 Ma. Triassic/Jurassic crustal anatexis Sic to a period of reduced subduction within a plate margin regime that had been active during Paleozoic times. It corresponds to the earliest stages of lithospheric extension in the proto-Pacific margin of Gondwana, prior to mid-Jurassic formation of back-arc basins in the western Weddell Sea, and to Late Jurassic continental separation.</t>
  </si>
  <si>
    <t>Millar, Ian L/F-1541-2010</t>
  </si>
  <si>
    <t>10.1016/0895-9811(94)90035-3</t>
  </si>
  <si>
    <t>WOS:A1994NF57200007</t>
  </si>
  <si>
    <t>STOREY, BC; PANKHURST, RJ; JOHNSON, AC</t>
  </si>
  <si>
    <t>THE GRENVILLE PROVINCE WITHIN ANTARCTICA - A TEST OF THE SWEAT HYPOTHESIS</t>
  </si>
  <si>
    <t>EVOLUTION; TEXAS; LAND; AGE</t>
  </si>
  <si>
    <t>Geochronological, isotopic and aeromagnetic data, including a new Rb-Sr isochron of 1076 +/- 7Ma for volcanic rocks at Bertrab Nunatak, Coats Land, confirm the existence of rocks of Grenvillian age within both East and West Antarctica and support the juxtaposition of Antarctica and western North America in Neoproterozoic reconstructions.</t>
  </si>
  <si>
    <t>STOREY, BC (corresponding author), BRITISH ANTARCTIC SURVEY,HIGH CROSS,MADINGLEY RD,CAMBRIDGE CB3 0ET,ENGLAND.</t>
  </si>
  <si>
    <t>10.1144/gsjgs.151.1.0001</t>
  </si>
  <si>
    <t>MR045</t>
  </si>
  <si>
    <t>WOS:A1994MR04500001</t>
  </si>
  <si>
    <t>DOUBLEDAY, PA; LEAT, PT; ALABASTER, T; NELL, PAR; TRANTER, TH</t>
  </si>
  <si>
    <t>ALLOCHTHONOUS OCEANIC BASALTS WITHIN THE MESOZOIC ACCRETIONARY COMPLEX OF ALEXANDER ISLAND, ANTARCTICA - REMNANTS OF PROTO-PACIFIC OCEANIC-CRUST</t>
  </si>
  <si>
    <t>VOLCANIC-ROCKS; PETROGENETIC IMPLICATIONS; TRENCH INTERACTION; IMMOBILE ELEMENTS; TRACE-ELEMENT; GRAHAM LAND; MAGMA TYPE; PENINSULA; RIDGE; SEAMOUNTS</t>
  </si>
  <si>
    <t>The Mesozoic LeMay Group accretionary complex of Alexander Island, Antarctica, contains thrust-bound slices of accreted ocean floor, ocean islands and seamounts. They represent fragments of proto-Pacific oceanic crust, of which only a tiny remnant (the Phoenix plate) remains off northern Antarctic Peninsula. They therefore provide an excellent opportunity to sample the ancient oceanic crust that formerly occupied the southern Pacific Ocean. All the basalts experienced sea-floor and subduction/accretion metamorphism ranging from zeolite to transitional blueschist facies. On the basis of rare-earth and other immobile trace element characteristics, the basalts are divided into depleted MORE, N-MORB, E-MORB, and tholeiitic and alkaline GIB. Oceanic basalts occur within two rock associations on Alexander Island, basalt-volcaniclastite-chert and basalt-volcaniclastite-tuff. The basalt-volcaniclastite-chert rock association is dominated by pillow lavas which have light REE-depleted N-MORB geochemical characteristics, and is interpreted as representing ocean floor formed at spreading centres. Locally, sills of tholeiitic OIB intrude the sequence. The basalt-volcaniclastite-tuff rock association exposed in the Lully Foothills was formed in shallow water during the Early Jurassic. It is geochemically varied, consisting of basalts with N-MORB, E-MORB and tholeiitic OIB characteristics. The association is interpreted to have been formed on a large seamount or ocean island.</t>
  </si>
  <si>
    <t>DOUBLEDAY, PA (corresponding author), BRITISH ANTARCTIC SURVEY,NAT ENVIRONM RES COUNCIL,HIGH CROSS,MADINGLEY RD,CAMBRIDGE CB3 0ET,ENGLAND.</t>
  </si>
  <si>
    <t>10.1144/gsjgs.151.1.0065</t>
  </si>
  <si>
    <t>WOS:A1994MR04500009</t>
  </si>
  <si>
    <t>CAMPBELL, WC; OVERSTREET, RM</t>
  </si>
  <si>
    <t>HISTORICAL BASIS OF BINOMIALS ASSIGNED TO HELMINTHS COLLECTED ON SCOTTS LAST ANTARCTIC EXPEDITION</t>
  </si>
  <si>
    <t>JOURNAL OF THE HELMINTHOLOGICAL SOCIETY OF WASHINGTON</t>
  </si>
  <si>
    <t>ANTARCTICA; HELMINTHS; HISTORY; MARINE PARASITES</t>
  </si>
  <si>
    <t>Scientific investigations were a feature of Captain R. F. Scott's ill-fated expedition to the South Pole in 1910-1912. Among them was a study of parasitic worms in the coastal wildlife of Antarctica. It was the special project of Surgeon Edward L. Atkinson, whose scientific contributions, like his passion for high adventure, have largely been forgotten. The new parasitic species that he discovered were given names that were intended to honor the Expedition and many of its members. However, it was not then usual for new species descriptions to include an explanation of the proposed new binomials, and the significance of these particular names is not obvious to modern readers. This article examines the historical connection between the names of Atkinson's worms and the individuals and exploits commemorated by those names.</t>
  </si>
  <si>
    <t>GULF COAST RES LAB, OCEAN SPRINGS, MS 39564 USA</t>
  </si>
  <si>
    <t>University of Southern Mississippi</t>
  </si>
  <si>
    <t>CAMPBELL, WC (corresponding author), DREW UNIV, CHARLES A DANA RES INST SCIENTISTS EMERITI, MADISON, NJ 07940 USA.</t>
  </si>
  <si>
    <t>HELMINTHOLOGICAL SOC WASHINGTON</t>
  </si>
  <si>
    <t>C/O ALLEN PRESS INC, 1041 NEW HAMPSHIRE ST, ACCT# 141866, LAWRENCE, KS 66044 USA</t>
  </si>
  <si>
    <t>1049-233X</t>
  </si>
  <si>
    <t>J HELMINTHOL SOC W</t>
  </si>
  <si>
    <t>J. Helminthol. Soc. Wash.</t>
  </si>
  <si>
    <t>Parasitology; Zoology</t>
  </si>
  <si>
    <t>MW495</t>
  </si>
  <si>
    <t>WOS:A1994MW49500001</t>
  </si>
  <si>
    <t>TANAKA, M; WATANABE, S</t>
  </si>
  <si>
    <t>Cogoli, A; CogoliGreuter, M; Gruener, R; Sievers, A; Ubbels, GA; Halstead, TW; Ross, MD; Roux, SJ; Oser, H; Lujan, BF; White, RJ</t>
  </si>
  <si>
    <t>OVERWINTERING IN THE ANTARCTICA AS AN ANALOG FOR LONG-TERM MANNED SPACEFLIGHT</t>
  </si>
  <si>
    <t>LIFE SCIENCES AND SPACE RESEARCH XXV (1): GRAVITATIONAL BIOLOGY</t>
  </si>
  <si>
    <t>Topical Meeting of the COSPAR Interdisciplinary Scientific Commission F (Meeting F3) of the COSPAR 29th Plenary Meeting</t>
  </si>
  <si>
    <t>As a part of Polar Psychological Project planned by SCAR group on Antarctic-Space-Related-Human-Factors-Research, a series of psychological tests were conducted on the Japanese wintering-over personnel. The main purpose of the research was to study the behavioral characteristics, such as depression, insomnia, anxiety, and hostility, which might develop during the course of winter-over period, and it involves a detailed study of the individuals and interpersonal relationship.</t>
  </si>
  <si>
    <t>TANAKA, M (corresponding author), NAGOYA UNIV,ENVIRONM MED RES INST,DEPT EQUILIBRIUM ADAPTAT RES,DIV HIGHER NERVOUS CONTROL,NAGOYA 46401,JAPAN.</t>
  </si>
  <si>
    <t>0-08-042485-6</t>
  </si>
  <si>
    <t>10.1016/0273-1177(94)90435-9</t>
  </si>
  <si>
    <t>Engineering, Aerospace; Astronomy &amp; Astrophysics; Biology; Geosciences, Multidisciplinary; Meteorology &amp; Atmospheric Sciences</t>
  </si>
  <si>
    <t>Engineering; Astronomy &amp; Astrophysics; Life Sciences &amp; Biomedicine - Other Topics; Geology; Meteorology &amp; Atmospheric Sciences</t>
  </si>
  <si>
    <t>BA07Q</t>
  </si>
  <si>
    <t>WOS:A1994BA07Q00056</t>
  </si>
  <si>
    <t>MAURETTE, M; BRACK, A; KURAT, G; PERREAU, M; ENGRAND, C</t>
  </si>
  <si>
    <t>Greenberg, JM; Oro, J; Brack, A; Devincenzi, DL; Banin, A; Friedmann, EI; Rummel, JD; Raulin, F; McKay, CP; Baltscheffsky, H; Schwartz, AW; Schidlowski, M; Roessler, K</t>
  </si>
  <si>
    <t>WERE MICROMETEORITES A SOURCE OF PREBIOTIC MOLECULES ON THE EARLY EARTH</t>
  </si>
  <si>
    <t>LIFE SCIENCES AND SPACE RESEARCH XXV (4): PLANETARY BIOLOGY AND ORIGINS OF LIFE</t>
  </si>
  <si>
    <t>WASHINGTON, D.C.</t>
  </si>
  <si>
    <t>METEORITES; IMPACT; COLLECTION; PARTICLES; DELIVERY; SURFACE; DUST; LIFE; IDPS</t>
  </si>
  <si>
    <t>''lnterplanetary Dust Particles'' with sizes approximate to 10 mu m collected in the stratosphere (IDPs), as well as much larger ''giant'' micrometeorites retrieved from Antarctic ice melt water (AMMs), are mostly composed of unequilibrated assemblages of minerals, thus being related to primitive unequilibrated meteorites. Two independent evaluations of the mass flux of micrometeorites measuring approximate to 50 mu m to approximate to 200 mu m, recovered from either the Greenland or the Antarctic ice sheets have been reported (approximate to 20,000 tons/a). A comparison with recent evaluation of the flux of meteorites reaching the Earth's surface (up to masses of 10,000 tons), indicates that micrometeorites represent about 99.5 % of the extraterrestrial material falling on the Earth's surface each year. As they shaw carbon concentrations exceeding that of the most C-rich meteorite (Orgueil), they are the major contributors of extraterrestrial C-rich matter accreting to the Earth today. Moreover they are complex microstructured aggregates of grains. They contain-not only a variety of C-rich matter, such as a new ''dirty'' magnetite phase enriched in P, S, and minor elements, but also a diversity of potential catalysts (hydrous silicates, oxides, sulfides and metal grains of Fe/Ni composition, etc.). They could have individually functioned on the early Earth, as ''micro-chondritic-reactors'' for the processing of prebiotic organic molecules in liquid water. Future progress requires the challenging development of meaningful laboratory simulation experiments, and a better understanding of the partial reprocessing of micrometeorites in the atmosphere.</t>
  </si>
  <si>
    <t>CNRS, CTR BIOPHYS MOLEC, F-45071 ORLEANS 2, FRANCE; NAT HIST MUSEUM, A-1014 VIENNA, AUSTRIA; OFF NATL ETUD &amp; RECH AEROSP, ETUD MICROSTRUCT LAB, F-92322 CHATILLON, FRANCE</t>
  </si>
  <si>
    <t>Centre National de la Recherche Scientifique (CNRS); National Office for Aerospace Studies &amp; Research (ONERA); Universite Paris Saclay</t>
  </si>
  <si>
    <t>MAURETTE, M (corresponding author), CTR SPECTROMETRIE NUCL &amp; SPECTROMETRIE MASSE, BAT 108, F-91405 ORSAY, FRANCE.</t>
  </si>
  <si>
    <t>Perreau, Michel/ADD-4708-2022</t>
  </si>
  <si>
    <t>Perreau, Michel/0000-0001-6124-9334</t>
  </si>
  <si>
    <t>0-08-042540-2</t>
  </si>
  <si>
    <t>BC58D</t>
  </si>
  <si>
    <t>WOS:A1994BC58D00014</t>
  </si>
  <si>
    <t>ANDERSEN, DT; DORAN, P; BOLSHIYANOV, D; RICE, J; GALCHENKO, V; CHERYCH, N; WHARTON, RA; MCKAY, CP; MEYER, M; GARSHNEK, V</t>
  </si>
  <si>
    <t>A PRELIMINARY COMPARISON OF 2 PERENNIALLY ICE-COVERED LAKES IN ANTARCTICA - ANALOGS OF PAST MARTIAN LACUSTRINE ENVIRONMENTS</t>
  </si>
  <si>
    <t>SUPERSATURATION</t>
  </si>
  <si>
    <t>Perennially ice-covered lakes in the Antarctic have been suggested as analogs to lakes which may have existed on the surface of Mars 3.5 billion years ago. During the 1991-1992 austral summer, a joint Russian/American research effort was directed at studies of ice-covered lakes in the Bunger Hills Oasis, Antarctica (66 degrees S, 100 degrees E). The primary objective of the expedition was to investigate this ice-free area for features analogous to ancient martian environments that may have been capable of supporting life and to compare the ice-covered lakes of the Bunger Hills with those in the McMurdo Dry Valleys of southern Victoria Land (77 degrees S, 166 degrees E) as part of the continuing studies of Antarctic-Mars analogs.</t>
  </si>
  <si>
    <t>NASA,AMES RES CTR,DIV SPACE SCI,MOFFETT FIELD,CA 94035; UNIV NEVADA,DESERT RES INST,RENO,NV 89506; ARIZONA STATE UNIV,DEPT GEOG,TEMPE,AZ 85287; RUSSIAN ACAD SCI,INST MICROBIOL,MOSCOW,RUSSIA; ARCTIC &amp; ANTARCTIC RES INST,ST PETERSBURG 199226,RUSSIA; LOCKHEED ENGN &amp; SCI CO,WASHINGTON,DC 20024; LOCKHEED ENGN &amp; SCI CO,MOFFETT FIELD,CA 94035</t>
  </si>
  <si>
    <t>National Aeronautics &amp; Space Administration (NASA); NASA Ames Research Center; Nevada System of Higher Education (NSHE); Desert Research Institute NSHE; University of Nevada Reno; Arizona State University; Arizona State University-Tempe; Russian Academy of Sciences; Research Center of Biotechnology RAS; Arctic &amp; Antarctic Research Institute; Lockheed Martin; Lockheed Martin</t>
  </si>
  <si>
    <t>ANDERSEN, DT (corresponding author), SETI INST,2035 LANDINGS DR,MT VIEW,CA 94034, USA.</t>
  </si>
  <si>
    <t>Bolshiyanov, Dmitriy D.Yu./N-2254-2015; Andersen, Dale T/B-4816-2013</t>
  </si>
  <si>
    <t>Andersen, Dale T/0000-0001-8827-1259</t>
  </si>
  <si>
    <t>WOS:A1994BC58D00026</t>
  </si>
  <si>
    <t>FRIEDMANN, EI; OCAMPOFRIEDMANN, R</t>
  </si>
  <si>
    <t>A PRIMITIVE CYANOBACTERIUM AS PIONEER MICROORGANISM FOR TERRAFORMING MARS</t>
  </si>
  <si>
    <t>CRYPTOENDOLITHIC MICROBIAL ENVIRONMENT; ROSS DESERT; ANTARCTICA</t>
  </si>
  <si>
    <t>The primitive characteristics of the cyanobacterium Chroococcidiopsis suggest that it represents a very ancient type of this group. Its morphology is simple but shows a wide range of variability, and it resembles certain Proterozoic microfossils. Chroococcidiopsis is probably the most desiccation-resistant cyanobacterium, the sole photosynthetic organism in extreme arid habitats. It is also present in a wide range of other extreme environments, from Antarctic rocks to thermal springs and hypersaline habitats, but it is unable to compete with more specialized organisms. Genetic evidence suggests that all forms belong to a single species. Its remarkable tolerance of environmental extremes makes Chroococcidiopsis a prime candidate for use as a pioneer photosynthetic microorganism for terraforming of Mars. The hypolithic microbial growth form (which lives under stones of a desert pavement) could be used as a model for development of technologies for large-scale Martian farming.</t>
  </si>
  <si>
    <t>FLORIDA A&amp;M UNIV,TALLAHASSEE,FL 32307</t>
  </si>
  <si>
    <t>State University System of Florida; Florida A&amp;M University</t>
  </si>
  <si>
    <t>FRIEDMANN, EI (corresponding author), FLORIDA STATE UNIV,TALLAHASSEE,FL 32306, USA.</t>
  </si>
  <si>
    <t>WOS:A1994BC58D00033</t>
  </si>
  <si>
    <t>HERMAN, JS; KITCHENER, AC; BAKER, JR; LOCKYER, C</t>
  </si>
  <si>
    <t>THE MOST NORTHERLY RECORD OF BLAINVILLES BEAKED-WHALE, MESOPLODON-DENSIROSTRIS, FROM THE EASTERN ATLANTIC</t>
  </si>
  <si>
    <t>MAMMALIA</t>
  </si>
  <si>
    <t>GROWTH LAYERS; DOLPHINS; TEETH</t>
  </si>
  <si>
    <t>BRITISH ANTARCTIC SURVEY,SEA MAMMAL RES UNIT,CAMBRIDGE CB3 0ET,ENGLAND; UNIV LIVERPOOL,DEPT VET PATHOL,VET FIELD STN,WIRRAL L64 7TE,MERSEYSIDE,ENGLAND</t>
  </si>
  <si>
    <t>UK Research &amp; Innovation (UKRI); Natural Environment Research Council (NERC); NERC British Antarctic Survey; University of Liverpool</t>
  </si>
  <si>
    <t>HERMAN, JS (corresponding author), ROYAL MUSEUM SCOTLAND,NATL MUSEUMS SCOTLAND,DEPT NAT HIST,CHAMBERS ST,EDINBURGH EH1 1JF,SCOTLAND.</t>
  </si>
  <si>
    <t>Kitchener, Andrew/0000-0003-2594-0827</t>
  </si>
  <si>
    <t>MUSEUM NAT HIST NATURELLE</t>
  </si>
  <si>
    <t>55 RUE DE BUFFON, 75005 PARIS, FRANCE</t>
  </si>
  <si>
    <t>0025-1461</t>
  </si>
  <si>
    <t>Mammalia</t>
  </si>
  <si>
    <t>QL554</t>
  </si>
  <si>
    <t>WOS:A1994QL55400014</t>
  </si>
  <si>
    <t>BAUMANN, MEM; BRANDINI, FP; STAUBES, R</t>
  </si>
  <si>
    <t>THE INFLUENCE OF LIGHT AND TEMPERATURE ON CARBON-SPECIFIC DMS RELEASE BY CULTURES OF PHAEOCYSTIS-ANTARCTICA AND 3 ANTARCTIC DIATOMS</t>
  </si>
  <si>
    <t>DIMETHYL SULFIDE PRODUCTION; BIOGEOCHEMICAL SULFUR CYCLE; MARINE-PHYTOPLANKTON; COASTAL WATERS; PACIFIC-OCEAN; DIMETHYLSULFONIOPROPIONATE; ATMOSPHERE; SEA; SAMPLES</t>
  </si>
  <si>
    <t>The net carbon specific release of dimethylsulfide (DMS) over 72 h by four phytoplankton species (Nitzschia curta, Thalassiosira tumida, Chaetoceros socialis, and Phaeocystis antarctica) at two temperatures (1 and -1.6-degrees-C), in response to a range of six irradiances (3.5 to 350 mumol m-2 s-1), was investigated in cultures isolated from the Weddell Sea (Antarctica). Under all conditions both mucoid species, P. antarctica and C. socialis, produced more DMS than the other two diatoms. DMS release was higher at low fight conditions for P. antarctica and C. socialis and at high light conditions for T. tumida and N. curta. All species released more DMS at low temperatures. The results demonstrated a temperature dependency of DMS emissions by phytoplankton and corroborate early statements that production of DMS is related to physiological stress.</t>
  </si>
  <si>
    <t>UFPR, CTR BIOL MARINHA, AV BEIRA MAR S-N, BR-83200 PARANAGUA, PARANA, BRAZIL; UNIV FRANKFURT, INST METEOROL, W-6000 FRANKFURT 1, GERMANY</t>
  </si>
  <si>
    <t>Universidade Federal do Parana; Goethe University Frankfurt</t>
  </si>
  <si>
    <t>ALFRED WEGENER INST POLAR &amp; MARINE RES, AM HANDELSHAFEN 12, D-27515 BREMERHAVEN, GERMANY.</t>
  </si>
  <si>
    <t>1872-7581</t>
  </si>
  <si>
    <t>10.1016/0304-4203(94)90097-3</t>
  </si>
  <si>
    <t>MT510</t>
  </si>
  <si>
    <t>WOS:A1994MT51000011</t>
  </si>
  <si>
    <t>DAFNER, EV; MORDASOVA, NV</t>
  </si>
  <si>
    <t>INFLUENCE OF BIOTIC FACTORS ON THE HYDROCHEMICAL STRUCTURE OF SURFACE-WATER IN THE POLAR FRONTAL ZONE OF THE ATLANTIC ANTARCTIC</t>
  </si>
  <si>
    <t>SOUTHERN-OCEAN; ORGANIC-CARBON; PARTICLE-FLUX; SEA; PHYTOPLANKTON; MASSES</t>
  </si>
  <si>
    <t>An investigation conducted in a Polar Frontal Zone site (26-40-degrees-W, 48-52-degrees-S) in the spring-summer season of 1988-1989 was followed by four smaller surveys. The study of abiotic conditions included measurements of O2, NO3, PO4, SiO2 etc. Smaller-scale surveys conducted after the basic survey showed that, due to intensive phytoplankton growth, autotrophic organism were actively consuming nutrients yielding high concentrations of chlorophyll 'a' (4.5 mug l-1). Silicate dropped from 10-55 muM to less than 2.5 muM, and phosphate from 1.8-2.0 to 0.85 muM. Phytoplankton blooms resulted in a spatial redistribution of abiotic gradient zones and the formation of 'biological' fronts. Thus, the silicate horizontal gradient at such fronts amounted to 7.22 muM per k.</t>
  </si>
  <si>
    <t>DAFNER, EV (corresponding author), RUSSIAN FED RES INST FISHERIES &amp; OCEANOG,MOSCOW,RUSSIA.</t>
  </si>
  <si>
    <t>10.1016/0304-4203(94)90098-1</t>
  </si>
  <si>
    <t>WOS:A1994MT51000012</t>
  </si>
  <si>
    <t>ROUGERIE, F; RANCHER, J</t>
  </si>
  <si>
    <t>THE POLYNESIAN SOUTH OCEAN - FEATURES AND CIRCULATION</t>
  </si>
  <si>
    <t>TROPICAL PACIFIC; ISLAND WAKES; SEA-LEVEL; REEF</t>
  </si>
  <si>
    <t>The hydroclimatic pattern of the French Polynesian zone is determined mainly by the pressure difference between the Easter Island High and the Western Equatorial Low. Trade wind activity is correlated with this gradient adn drives surface oceanic water westward to produce the South Equatorial current, which constitutes the northern part of a vast anticyclonic gyre in the South Pacific. High evaporation from the centre of the anticyclonic high results in the formation of hypersaline surface water, the Southern Tropical Water, which is dense enough to sink. This downwelling process removes plankton and particles from the euphotic zone and contributes to the strong oligotrophy of the gyre. Thermohaline pattern underlines the crucial role of vertical mixing processes in the upper mixed layer, which is isolated from the deeper Antarctic Intermediate Water by a stable pycnocline. Oceanic circulation measured in the band 140-145 degrees W between latitudes 8-28 degrees S during six HYDROPOL cruises (1986-1989) showed a week (5-10 cm s(-1)) shallow (0-300 m) westward flow, South Equatorial Current, that was often dissected by small eastward countercurrents. The eastward component was increased considerably during the ENSO event of 1987 indicating an aperiodic forcing superimposed on the dynamic instability of the zone. Data gathered in the vicinity of barrier and atoll reefs showed that oceanic conditions (that is oligotrophic mixed layer) prevailed around these structures in spite of periodic thermal oscillations related to the tide regime. The Polynesian oceanic province being mainly in low dynamical conditions, vortex and eddies created around islands are insufficient to modify the vertical stratification or to pump up nutrients from the nutricline, that explains the absence of local upwelling or 'island mass effect'. The permanence of a clear oligotrophic, euphotic layer then allows coral and reef communities to thrive and reach the atoll stage.</t>
  </si>
  <si>
    <t>CEA, SMSR, F-91311 MONTLHERY, FRANCE</t>
  </si>
  <si>
    <t>CEA</t>
  </si>
  <si>
    <t>ORSTOM, BP 529, PAPEETE, FRANCE.</t>
  </si>
  <si>
    <t>10.1016/0025-326X(94)90421-9</t>
  </si>
  <si>
    <t>QB532</t>
  </si>
  <si>
    <t>WOS:A1994QB53200004</t>
  </si>
  <si>
    <t>PAYNE, SR; SANDFORD, D; HARRIS, A; YOUNG, OA</t>
  </si>
  <si>
    <t>THE EFFECTS OF ANTIFREEZE PROTEINS ON CHILLED AND FROZEN MEAT</t>
  </si>
  <si>
    <t>MEAT SCIENCE</t>
  </si>
  <si>
    <t>ANTARCTIC FISHES; CRYOPRESERVATION; GLYCOPEPTIDES; PEPTIDES</t>
  </si>
  <si>
    <t>The effects of cryoprotectant proteins, trivially termed 'antifreeze proteins', from the Antarctic Cod and the Winter Flounder were assessed in meat during chilling and freezing. In light-microscopy studies, bovine muscle (Sternomandibularis) samples were soaked in phosphate buffered saline with and without 0.1 mg/ml antifreeze protein. Samples were then held frozen (-20-degrees-C) or chilled (2-degrees-C) for 3 days. Samples were freeze-substituted, embedded in resin and sectioned With antifreeze protein present, transverse sections of frozen samples had many small intracellular spaces, probably representing ice crystals. Frozen controls had much larger intracellular single spaces. Antifreeze protein had no effect on chilled samples. Similarly treated samples were examined by scanning electron microscopy using a cryostage attachment. Chilled ovine muscle samples (Peroneus longus) were soaked for various periods (0-7 days) in 0.9% saline containing various concentrations of antifreeze proteins (0-1 mg/ml). Samples were then held frozen (-20-degrees-C) or chilled (2-degrees-C) for 5 or 7 days. With frozen samples, antifreeze proteins reduced the size of ice crystals, compared to the control. This effect depended upon the concentration used and the period of soaking before the samples were frozen, but was independent of source. Antifreeze proteins had no effect on chilled samples.</t>
  </si>
  <si>
    <t>0309-1740</t>
  </si>
  <si>
    <t>MEAT SCI</t>
  </si>
  <si>
    <t>Meat Sci.</t>
  </si>
  <si>
    <t>10.1016/0309-1740(94)90058-2</t>
  </si>
  <si>
    <t>Food Science &amp; Technology</t>
  </si>
  <si>
    <t>NH142</t>
  </si>
  <si>
    <t>WOS:A1994NH14200011</t>
  </si>
  <si>
    <t>CASSIDY, WA</t>
  </si>
  <si>
    <t>THE ANTARCTIC EXPERIENCE</t>
  </si>
  <si>
    <t>CASSIDY, WA (corresponding author), UNIV PITTSBURGH,DEPT GEOL &amp; PLANETARY SCI,PITTSBURGH,PA 15260, USA.</t>
  </si>
  <si>
    <t>MT061</t>
  </si>
  <si>
    <t>WOS:A1994MT06100002</t>
  </si>
  <si>
    <t>GROSSMAN, JN</t>
  </si>
  <si>
    <t>THE METEORITICAL BULLETIN, NO 76, 1994 JANUARY - THE US ANTARCTIC METEORITE COLLECTION</t>
  </si>
  <si>
    <t>IRON-METEORITES; COMPOSITIONAL CLASSIFICATION; CHEMICAL CLASSIFICATION; CARBONACEOUS CHONDRITE; HIGH ABUNDANCE; ALH85085</t>
  </si>
  <si>
    <t>The Meteoritical Bulletin number 76 contains a list of all classified meteorites collected by the United States' Antarctic meteorite program as of the summer of 1993. The compilation includes available information on classification, mass, weathering, olivine and pyroxene composition, Al-26 activities, natural thermoluminescence levels, pairing, collection location and references to published descriptions for 5537 meteorite specimens. A list of the properties of metallic meteorites and a list of the most significant meteorites by class are also included.</t>
  </si>
  <si>
    <t>US GEOL SURVEY,RESTON,VA 22092</t>
  </si>
  <si>
    <t>10.1111/j.1945-5100.1994.tb00661.x</t>
  </si>
  <si>
    <t>WOS:A1994MT06100017</t>
  </si>
  <si>
    <t>WILLIAMS, PG; ROSER, DJ; SEPPELT, RD</t>
  </si>
  <si>
    <t>MYCORRHIZAS OF HEPATICS IN CONTINENTAL ANTARCTICA</t>
  </si>
  <si>
    <t>MYCOLOGICAL RESEARCH</t>
  </si>
  <si>
    <t>FREEZE-THAW CYCLES; BRITISH HEPATICS; ASSOCIATIONS; PLANTS; FUNGI</t>
  </si>
  <si>
    <t>The paper describes infections by hyaline, septate fungal hyphae in rhizoids and adjacent axial cells of the foliose liverwort Cephaloziella exiliflora collected from two locations in continental Antarctica. Evidence is presented that the fungus in the rhizoids is an ascomycete and that the endophytic infections are mycorrhiza-like or mycothalli, refuting an earlier proposal that mycorrhizas might be absent from the Antarctic.</t>
  </si>
  <si>
    <t>WILLIAMS, PG (corresponding author), UNIV NEW S WALES,SCH BIOL SCI,POB 1,KENSINGTON,NSW 2033,AUSTRALIA.</t>
  </si>
  <si>
    <t>0953-7562</t>
  </si>
  <si>
    <t>MYCOL RES</t>
  </si>
  <si>
    <t>Mycol. Res.</t>
  </si>
  <si>
    <t>10.1016/S0953-7562(09)80332-8</t>
  </si>
  <si>
    <t>MX641</t>
  </si>
  <si>
    <t>WOS:A1994MX64100006</t>
  </si>
  <si>
    <t>KOLAKOWSKA, A; KOLAKOWSKI, E; SZCZYGIELSKI, M</t>
  </si>
  <si>
    <t>WINTER SEASON KRILL (EUPHAUSIA-SUPERBA D) AS A SOURCE OF N-3 POLYUNSATURATED FATTY-ACIDS</t>
  </si>
  <si>
    <t>NAHRUNG-FOOD</t>
  </si>
  <si>
    <t>ANTARCTIC KRILL; LIPID-COMPOSITION; HUMANS</t>
  </si>
  <si>
    <t>Krill (Euphausia superba D.) caught in winter near South Georgia were examined as a raw, intermediate product, precipitate and by product. The following assayes were performed: lipid composition (TLC), fatty acid composition (GC), lipid susceptibility to oxidation, and carotenoids content. The krill harvested in July/August was found to contain about 3% of lipids. The amount of n-3 polyunsaturated fatty acids (PUFA; eicosapentaenoic and docosahexaenoic acids) in total lipids of whole krill accounts for 19.0 +/- 1.7% of fatty acids. There was no any lost of n-3 PUFA during processes used to obtain the precipitate and the lipid formula. Euphausia superba is a valuable source of n-3 PUFA, primarily because of their stability in krill.</t>
  </si>
  <si>
    <t>KOLAKOWSKA, A (corresponding author), UNIV AGR SZCZECIN,FAC MARINE FISHERIES &amp; FOOD TECHNOL,DEPT FOOD QUAL,DEPT FOOD SCI &amp; TECHNOL,PL-71550 SZCZECIN,POLAND.</t>
  </si>
  <si>
    <t>0027-769X</t>
  </si>
  <si>
    <t>NAHRUNG</t>
  </si>
  <si>
    <t>Nahr.-Food</t>
  </si>
  <si>
    <t>NJ487</t>
  </si>
  <si>
    <t>WOS:A1994NJ48700003</t>
  </si>
  <si>
    <t>MEURK, CD; FOGGO, MN; WILSON, JB</t>
  </si>
  <si>
    <t>THE VEGETATION OF SUB-ANTARCTIC CAMPBELL ISLAND</t>
  </si>
  <si>
    <t>NEW ZEALAND JOURNAL OF ECOLOGY</t>
  </si>
  <si>
    <t>CAMPBELL ISLAND; SUB-ANTARCTIC; VEGETATION; ENVIRONMENT; ORDINATION; CLUSTER ANALYSIS; TUSSOCK GRASSLANDS; TUNDRA; SCRUB; DWARF FOREST; MARITIME COMMUNITIES; NICHE DIFFERENTIATION</t>
  </si>
  <si>
    <t>NEW-ZEALAND; SHEEP</t>
  </si>
  <si>
    <t>The vegetation of Campbell Island and its offshore islets was sampled quantitatively at 140 sites. Data from the 134 sites with more than one vascular plant species were subjected to multivariate analysis. Out of a total of 140 indigenous and widespread adventive species known from the island group, 124 vascular species were recorded; 85 non-vascular cryptogams or species aggregates play a major role in the vegetation. Up to 19 factors of the physical environment were recorded or derived for each site. Agglomerative cluster analysis of the vegetation data was used to identify 21 plant communities. These (together with cryptogam associations) include: maritime crusts, turfs, megaherbfields, tussock grasslands, and shrublands; mid-elevation swamps, flushes, bogs, tussock grasslands, shrublands, dwarf forests, and induced meadows; and upland tundra-like tussock grasslands, tall and short turf-herbfields, bogs, flushes, rock-ledge herbfields, and fellfields. Axis 1 of the DCA ordination is largely a soil gradient related to the eutrophying impact of marine spray, sea mammals and birds, and nutrient flushing. Axis 2 is an altitudinal (or thermal) gradient. Axis 3 is related to soil reaction and to different kinds of animal influence on vegetation stature and species richness, and Axis 4 also appears to have fertility and animal associations. Autecological interpretation of the data demonstrates clear niche segregation of congeneric species and ;species with similar growth forms. The notable megaherbs and giant tussocks may be an adaptation to harvesting nutrients from the aerosol precipitate. Heat harvesting in the cool, cloudy, wet, and windy climate may also be implicated. The history of farming and natural disturbances has resulted in a complex mosaic of vegetation-soil systems of varying maturity. Their putative dynamic interrelationships are depicted in terms of impacts of burning, grazing, marine animals and climate change and subsequent recovery or primary and secondary succession.</t>
  </si>
  <si>
    <t>CENT INST TECHNOL,DEPT SCI,WELLINGTON,NEW ZEALAND; UNIV OTAGO,DEPT BOT,DUNEDIN,NEW ZEALAND</t>
  </si>
  <si>
    <t>Wellington Institute of Technology; University of Otago</t>
  </si>
  <si>
    <t>NEW ZEALAND ECOL SOC</t>
  </si>
  <si>
    <t>CHRISTCHURCH</t>
  </si>
  <si>
    <t>PO BOX 25178, CHRISTCHURCH, NEW ZEALAND</t>
  </si>
  <si>
    <t>0110-6465</t>
  </si>
  <si>
    <t>NEW ZEAL J ECOL</t>
  </si>
  <si>
    <t>N. Z. J. Ecol.</t>
  </si>
  <si>
    <t>RH958</t>
  </si>
  <si>
    <t>WOS:A1994RH95800004</t>
  </si>
  <si>
    <t>RAJCHENBERG, M</t>
  </si>
  <si>
    <t>A TAXONOMIC STUDY OF THE SUB-ANTARCTIC PIPTOPORUS (POLYPORACEAE, BASIDIOMYCETES) .1.</t>
  </si>
  <si>
    <t>NORDIC JOURNAL OF BOTANY</t>
  </si>
  <si>
    <t>AMERICA</t>
  </si>
  <si>
    <t>Ryvardenia gen. nov. is proposed to accommodate Polyporus cretaceus (as type species) and Polyporus campylus. The new genus is characterized by: medium to large fruit bodies that may be solitary or imbricate; monomitic context with clamped generative hyphae with thin to thickened walls that are not metachromatic in cresyl-blue; dimitic dissepiments with unbranched skeletal hyphae; obovate or broad-ellipsoid, uninucleated, thick walled spores; bipolar sexuality; astatocoenocytic nuclear behavior and simple-septated generative hyphae in the advancing mycelium in culture. Mating tests between specimens from Australia/New Zealand and Argentina of R. cretacea and X. campyla are presented. Tyromyces falcatus is considered a synonym of R. campyla only differing in the greater amount of sclerified generative hyphae and skeletal hyphae present in the fruit bodies.</t>
  </si>
  <si>
    <t>CTR INVEST &amp; EXTENS FORESTAL ANDINOPATAGON,RA-9200 ESQUEL,ARGENTINA</t>
  </si>
  <si>
    <t>COPENHAGEN K</t>
  </si>
  <si>
    <t>THE SECRETARY BOTANICAL MUSEUM GOTHERSGADE 130, DK-1123 COPENHAGEN K, DENMARK</t>
  </si>
  <si>
    <t>0107-055X</t>
  </si>
  <si>
    <t>NORD J BOT</t>
  </si>
  <si>
    <t>Nord. J. Bot.</t>
  </si>
  <si>
    <t>10.1111/j.1756-1051.1994.tb00629.x</t>
  </si>
  <si>
    <t>PU706</t>
  </si>
  <si>
    <t>WOS:A1994PU70600008</t>
  </si>
  <si>
    <t>BRUCE, EJ; HANDLEY, PL; WAN, ZM; SMITH, RC</t>
  </si>
  <si>
    <t>Jaffe, JS</t>
  </si>
  <si>
    <t>ESTIMATION OF OZONE CONCENTRATIONS BASED ON MEASUREMENTS OF SOLAR ULTRAVIOLET RADIATION IN THE ANTARCTIC USING THE BSI PUV-510 INSTRUMENT</t>
  </si>
  <si>
    <t>OCEAN OPTICS XII</t>
  </si>
  <si>
    <t>PROCEEDINGS OF THE SOCIETY OF PHOTO-OPTICAL INSTRUMENTATION ENGINEERS (SPIE)</t>
  </si>
  <si>
    <t>Ocean Optics XII Conference</t>
  </si>
  <si>
    <t>JUN 13-15, 1994</t>
  </si>
  <si>
    <t>BERGEN, NORWAY</t>
  </si>
  <si>
    <t>UNIV CALIF SANTA BARBARA,CSL,CTR REMOTE SENSING &amp; ENVIRONM OPT,SANTA BARBARA,CA 93106</t>
  </si>
  <si>
    <t>HANDLEY, PHILIP/AAQ-8406-2020; HANDLEY, PHILIP L/E-6243-2017</t>
  </si>
  <si>
    <t>HANDLEY, PHILIP/0000-0002-0400-8099;</t>
  </si>
  <si>
    <t>SPIE - INT SOC OPTICAL ENGINEERING</t>
  </si>
  <si>
    <t>BELLINGHAM</t>
  </si>
  <si>
    <t>PO BOX 10, BELLINGHAM, WA 98227-0010</t>
  </si>
  <si>
    <t>0-8194-1574-X</t>
  </si>
  <si>
    <t>P SOC PHOTO-OPT INS</t>
  </si>
  <si>
    <t>10.1117/12.190061</t>
  </si>
  <si>
    <t>Instruments &amp; Instrumentation; Oceanography; Remote Sensing; Optics</t>
  </si>
  <si>
    <t>BC27H</t>
  </si>
  <si>
    <t>WOS:A1994BC27H00002</t>
  </si>
  <si>
    <t>SNAITH, HM</t>
  </si>
  <si>
    <t>Johannessen, JA; Guymer, TH</t>
  </si>
  <si>
    <t>SCALES OF VARIABILITY IN THE SOUTHERN OCEAN FROM SATELLITE ALTIMETRY AND FRAM (FINE RESOLUTION ANTARCTIC MODEL)</t>
  </si>
  <si>
    <t>OCEANIC REMOTE SENSING AND SEA ICE MONITORING</t>
  </si>
  <si>
    <t>Conference on Oceanic Remote Sensing and Sea Ice Monitoring</t>
  </si>
  <si>
    <t>SEP 26, 1994</t>
  </si>
  <si>
    <t>ROME, ITALY</t>
  </si>
  <si>
    <t>JAMES RENNELL CTR OCEAN CIRCULAT,SOUTHAMPTON SO1 7NS,ENGLAND</t>
  </si>
  <si>
    <t>University of Southampton; NERC National Oceanography Centre</t>
  </si>
  <si>
    <t>0-8194-1649-5</t>
  </si>
  <si>
    <t>Oceanography; Remote Sensing</t>
  </si>
  <si>
    <t>BC29B</t>
  </si>
  <si>
    <t>WOS:A1994BC29B00003</t>
  </si>
  <si>
    <t>ARNTZ, WE; BREY, T; GALLARDO, VA</t>
  </si>
  <si>
    <t>Ansell, AD; Gibson, RN; Barnes, M</t>
  </si>
  <si>
    <t>ANTARCTIC ZOOBENTHOS</t>
  </si>
  <si>
    <t>OCEANOGRAPHY AND MARINE BIOLOGY, VOL 32: AN ANNUAL REVIEW</t>
  </si>
  <si>
    <t>Oceanography and Marine Biology</t>
  </si>
  <si>
    <t>EASTERN WEDDELL SEA; ROSS ICE SHELF; LISSARCA-NOTORCADENSIS BIVALVIA; EUSIRUS-PERDENTATUS CHEVREUX; SCALLOP ADAMUSSIUM-COLBECKI; SOUTH SHETLAND ISLANDS; MCMURDO-SOUND; POPULATION-DYNAMICS; REPRODUCTIVE-BIOLOGY; CONTINENTAL-SHELF</t>
  </si>
  <si>
    <t>Technical progress in recent years has extended Antarctic benthic research through more sensitive physiological techniques, more sophisticated and reliable measurements of environmental parameters, more efficient sampling gear, and a multitude of statistical and computer based methods. At the same time the high technical standard of modern ice-breaking research vessels has led to a revival of the original discovery phase by increasing access to remote areas under the packice and providing a platform for improved imaging techniques and sophisticated aquarium and experimental facilities. In recent years biodiversity studies, life cycle investigations, modern taxonomy, physiology and biochemistry have been combined to attempt to understand adaptive strategies of the benthic fauna, their functional role in the Antarctic ecosystem, and present zoogeographic patterns within the framework of evolutionary history. Based on recent literature (since 1985) on or related to Antarctic benthic research, but also considering major advances published earlier, an attempt is made to summarize the present stage of knowledge on: environmental conditions in the past and present evolution and zoogeography species richness and biodiversity abundance and biomass community dynamics and interactions physiology and autecology, and life history strategies, mainly reproduction, growth and productivity, of the Antarctic benthic fauna. Two additional sections deal with conservational and methodological aspects related to Antarctic benthic communities. Furthermore, future perspectives of benthic research in the Antarctic are considered, particularly against the background of global environmental changes and further advances in technology.</t>
  </si>
  <si>
    <t>UNIV CONCEPCION, DEPT OCEANOG, CONCEPCION, CHILE</t>
  </si>
  <si>
    <t>Universidad de Concepcion</t>
  </si>
  <si>
    <t>ARNTZ, WE (corresponding author), ALFRED WEGENER INST POLAR &amp; MARINE RES, COLUMBUSSTR, W-2850 BREMERHAVEN, GERMANY.</t>
  </si>
  <si>
    <t>U C L PRESS LTD</t>
  </si>
  <si>
    <t>UNIV COLL LONDON, GOWER STREET, LONDON WC1E 6BT, ENGLAND</t>
  </si>
  <si>
    <t>0078-3218</t>
  </si>
  <si>
    <t>1-85728-236-1</t>
  </si>
  <si>
    <t>OCEANOGR MAR BIOL</t>
  </si>
  <si>
    <t>Oceanogr. Mar. Biol.</t>
  </si>
  <si>
    <t>BB49M</t>
  </si>
  <si>
    <t>WOS:A1994BB49M00005</t>
  </si>
  <si>
    <t>PEREZ, FF; TOKARCZYK, R; FIGUEIRAS, FG; RIOS, AF</t>
  </si>
  <si>
    <t>WATER MASSES AND PHYTOPLANKTON BIOMASS DISTRIBUTION DURING SUMMER IN THE WEDDELL SEA MARGINAL ICE-ZONE</t>
  </si>
  <si>
    <t>OCEANOLOGICA ACTA</t>
  </si>
  <si>
    <t>MARGINAL ICE; WEDDELL SEA; WATER MASSES; NUTRIENTS; CHLOROPHYLL</t>
  </si>
  <si>
    <t>CONFLUENCE AREA; SCOTIA SEA; EDGE ZONE; ROSS SEA; CHLOROPHYLL; NITROGEN; OCEAN; BLOOM; FLUORESCENCE; VARIABILITY</t>
  </si>
  <si>
    <t>This study - carried out between the Elephant and the Orkney islands - showed that spatial variability in the marginal ice-edge zone (MIZ) was greater than that found in open sea. Salinity and silicate contents point to the existence of two fronts: the first - near Elephant Island - separates the Surface Antarctic Water coming from Drake Passage from the winter water originating in the Weddell Sea. This water is characterized by its high concentrations of nitrate (&gt; 30 mu M) and silicates (&gt; 80 mu M). The second front - near the South Orkney Islands undergoes the influence by a less saline water lens (&lt; 34 %), poor in nutrients (N-NO3 &lt; 24 mu M) and rich in chlorophyll (&gt; 3.5 mg Chl a 1(-1)). Water masses circulation reveals the existence of a series of convergences and divergences which alternate along MIZ, together with different haline fronts. These fronts limit three differents zones, taking into account the presence of chlorophyll. In zones where the surface layer presents both low salinity and stability with a thickness of about 40 m, chlorophyll contents are rather high - between 1.5 and 5 mg Chl a. m(-3). On the other hand in the mixing vertical zone, these chlorophyll contents are low (&lt; 0.3 mg Chl a.m(-3)) while the frontal region separating these two zones presents intermediate values and the existence of deep subsurface maximum of chlorophyll. Horizontal variability of integrated Values (on the whole of the euphotic zone) is clearly inferior to the one present in surface concentrations. PON/Chl a and POC/PON relations show their minimum levels in the pack-ice fusion water, as an effect of the high photosynthetic activity.</t>
  </si>
  <si>
    <t>PAN,INST ECOL,DEPT POLAR RES,PL-05092 LOMIANKI,POLAND</t>
  </si>
  <si>
    <t>Polish Academy of Sciences</t>
  </si>
  <si>
    <t>PEREZ, FF (corresponding author), CSIC,INST INVEST MARINAS VIGO,EDUARDO CABELLO 6,E-36208 VIGO,SPAIN.</t>
  </si>
  <si>
    <t>0399-1784</t>
  </si>
  <si>
    <t>OCEANOL ACTA</t>
  </si>
  <si>
    <t>Oceanol. Acta</t>
  </si>
  <si>
    <t>PN998</t>
  </si>
  <si>
    <t>WOS:A1994PN99800005</t>
  </si>
  <si>
    <t>COLIN, C; BOURLES, B; CHUCHLA, R; DANGU, F</t>
  </si>
  <si>
    <t>WESTERN BOUNDARY CURRENT VARIABILITY OFF FRENCH-GUIANA AS OBSERVED FROM MOORED CURRENT MEASUREMENTS</t>
  </si>
  <si>
    <t>EQUATORIAL ATLANTIC; SHIP DRIFTS; CIRCULATION</t>
  </si>
  <si>
    <t>Moored current measurements carried out from 31 March 1990 to 15 September 1991 in two stages at a point (near 6 degrees N) located over the mid-continental slope off French Guiana are presented. Six current meters were positioned between 200 and 2700 m depth. Upper level mean current data showed a northwestward flowing North Brazil Current (NBC) with mean velocity values decreasing from 10 cm/s in the range 200-250 m to almost zero at 800 m depth, the level of the Antarctic Intermediate Waters. In the range 500-800 m, the current reversed in spring in the presence of the southeastward Western Boundary Under Current (WBUC); the mean velocity from February to June 1991 is around 2 cm/s. Deep currents over the continental rise show a strong southeastward Deep Western Boundary Current extending from around 1000 m depth to the bottom (3000 m depth in this case) with mean core speeds of 20 cm/s at 2000-2070 m depth. Transport estimates based on these data and a few Pegasus sections for the mean vertical and lateral extensions of the DWBC yield a value of 21 x 10(6) m(3)/s at that location. Low-frequency current fluctuations were dominated by a well-defined 50- to 70-day period oscillation with peak-to-peak northwestward velocity amplitude of around 90 cm/s at the upper level. The mean vertical eddy kinetic energy distribution showed an abrupt decrease of the energy down to 800 m depth and a slight decrease below and down to the bottom.</t>
  </si>
  <si>
    <t>COLIN, C (corresponding author), ORSTOM,BP 165,97323 CAYENNE,FRENCH GUIANA.</t>
  </si>
  <si>
    <t>Bernard, BOURLES/I-4673-2015</t>
  </si>
  <si>
    <t>Bernard, BOURLES/0000-0001-6515-4519</t>
  </si>
  <si>
    <t>MONTROUGE</t>
  </si>
  <si>
    <t>DEPT UNIV PROFESSIONNEL REVUES SCIENTIFIQUES TECHNIQUE 11 RUE GOSSIN, F-92543 MONTROUGE, FRANCE</t>
  </si>
  <si>
    <t>QK122</t>
  </si>
  <si>
    <t>WOS:A1994QK12200001</t>
  </si>
  <si>
    <t>KLEKOCIUK, AR; ARGALL, PS; MORRIS, RJ; YATES, P; FLEMING, A; VINCENT, RA; REID, IM; GREET, PA; MURPHY, DJ</t>
  </si>
  <si>
    <t>Wang, J; Hays, PB</t>
  </si>
  <si>
    <t>THE AUSTRALIAN ANTARCTIC LIDAR FACILITY</t>
  </si>
  <si>
    <t>OPTICAL SPECTROSCOPIC TECHNIQUES AND INSTRUMENTATION FOR ATMOSPHERIC AND SPACE RESEARCH</t>
  </si>
  <si>
    <t>Optical Spectroscopic Techniques and Instrumentation for Atmospheric and Space Research Conference</t>
  </si>
  <si>
    <t>JUL 25-27, 1994</t>
  </si>
  <si>
    <t>SAN DIEGO, CA</t>
  </si>
  <si>
    <t>AURORAL &amp; SPACE PHYS,ANTARCTIC DIV,KINGSTON,TAS 7050,AUSTRALIA</t>
  </si>
  <si>
    <t>Klekociuk, Andrew R/A-4498-2015; Reid, Iain/B-5681-2012; Vincent, Robert A/E-5450-2013</t>
  </si>
  <si>
    <t>Reid, Iain/0000-0003-2340-9047; Vincent, Robert A/0000-0001-6559-6544</t>
  </si>
  <si>
    <t>0-8194-1590-2</t>
  </si>
  <si>
    <t>10.1117/12.187600</t>
  </si>
  <si>
    <t>Engineering, Aerospace; Meteorology &amp; Atmospheric Sciences; Remote Sensing; Optics; Spectroscopy</t>
  </si>
  <si>
    <t>Engineering; Meteorology &amp; Atmospheric Sciences; Remote Sensing; Optics; Spectroscopy</t>
  </si>
  <si>
    <t>BB54U</t>
  </si>
  <si>
    <t>WOS:A1994BB54U00058</t>
  </si>
  <si>
    <t>CLEGGETTHALEIM, P</t>
  </si>
  <si>
    <t>FIBER OPTICS PART OF TELEPRESENCE TESTED IN ANTARCTIC</t>
  </si>
  <si>
    <t>PHOTONICS SPECTRA</t>
  </si>
  <si>
    <t>CLEGGETTHALEIM, P (corresponding author), NASA,WASHINGTON,DC 20546, USA.</t>
  </si>
  <si>
    <t>LAURIN PUBL CO INC</t>
  </si>
  <si>
    <t>PITTSFIELD</t>
  </si>
  <si>
    <t>BERKSHIRE COMMON PO BOX 1146, PITTSFIELD, MA 01202</t>
  </si>
  <si>
    <t>0731-1230</t>
  </si>
  <si>
    <t>PHOTON SPECTRA</t>
  </si>
  <si>
    <t>Photon. Spect.</t>
  </si>
  <si>
    <t>MU440</t>
  </si>
  <si>
    <t>WOS:A1994MU44000056</t>
  </si>
  <si>
    <t>BESPROZVANNAYA, AS; SHCHUKA, TI; TROSHICHEV, OA</t>
  </si>
  <si>
    <t>Holtet, JA; Egeland, A</t>
  </si>
  <si>
    <t>INFLUENCE OF THE IMF SECTOR STRUCTURE ON THE LATITUDE OF THE DAYTIME CUSP REGION</t>
  </si>
  <si>
    <t>PHYSICAL SIGNATURES OF MAGNETOSPHERIC BOUNDARY LAYER PROCESSES</t>
  </si>
  <si>
    <t>NATO ADVANCED SCIENCE INSTITUTES SERIES, SERIES C, MATHEMATICAL AND PHYSICAL SCIENCES</t>
  </si>
  <si>
    <t>NATO Advanced Research Workshop on Physical Signatures of Magnetospheric Boundary Layer Processes</t>
  </si>
  <si>
    <t>MAY 09-14, 1993</t>
  </si>
  <si>
    <t>HONEFOSS, NORWAY</t>
  </si>
  <si>
    <t>ST PETERSBURG ARCTIC &amp; ANTARCTIC RES INST,ST PETERSBURG 199397,RUSSIA</t>
  </si>
  <si>
    <t>PO BOX 17, 3300 AA DORDRECHT, NETHERLANDS</t>
  </si>
  <si>
    <t>0258-2023</t>
  </si>
  <si>
    <t>0-7923-2763-2</t>
  </si>
  <si>
    <t>NATO ADV SCI INST SE</t>
  </si>
  <si>
    <t>BA82K</t>
  </si>
  <si>
    <t>WOS:A1994BA82K00021</t>
  </si>
  <si>
    <t>MORRISON, K; ENGEBRETSON, MJ; BECK, JR; JOHNSON, JE; ARNOLDY, RL; CAHILL, LJ; CARPENTER, DL</t>
  </si>
  <si>
    <t>THE ULF MODULATION OF ELF-VLF EMISSIONS CLOSE TO THE MAGNETOSPHERIC BOUNDARY</t>
  </si>
  <si>
    <t>WOS:A1994BA82K00026</t>
  </si>
  <si>
    <t>VAYDA, ME; YUAN, ML</t>
  </si>
  <si>
    <t>THE HEAT-SHOCK RESPONSE OF AN ANTARCTIC ALGA IS EVIDENT AT 5-DEGREES-C</t>
  </si>
  <si>
    <t>PLANT MOLECULAR BIOLOGY</t>
  </si>
  <si>
    <t>HEAT SHOCK; ANTARCTIC BIOS; ALGAE; SEAWEED; HSP70; UBIQUITIN</t>
  </si>
  <si>
    <t>PROTEIN; THERMOTOLERANCE; EXPRESSION</t>
  </si>
  <si>
    <t>A subtidal seaweed collected in antarctic waters, Plocamium cartilagineum (L. Dir.), displayed induction of mRNAs encoding the 70 kDa heat shock protein (HSP70) and the ubiquitin polyprotein (UBI) when incubated at 5 degrees C. Maximal induction of HSP70 mRNA was observed when the alga was incubated at 10 degrees C for 1 h. Incubations at higher temperatures or for longer periods reduced the amount of HSP70 mRNA detected. Incubations at 20 degrees C or greater resulted in cell death. These data indicate that dispite the unusually low temperature of induction, this macrophyte exhibits a heat shock response similar to that of other organisms at temperatures 5 to 10 degrees C above usual growth conditions.</t>
  </si>
  <si>
    <t>VAYDA, ME (corresponding author), UNIV MAINE,DEPT BIOCHEM MICROBIOL &amp; MOLEC BIOL,5735 HITCHNER HALL,ORONO,ME 04469, USA.</t>
  </si>
  <si>
    <t>0167-4412</t>
  </si>
  <si>
    <t>PLANT MOL BIOL</t>
  </si>
  <si>
    <t>Plant Mol.Biol.</t>
  </si>
  <si>
    <t>10.1007/BF00040590</t>
  </si>
  <si>
    <t>MX414</t>
  </si>
  <si>
    <t>WOS:A1994MX41400021</t>
  </si>
  <si>
    <t>KLOSER, H; MERCURI, G; QUARTINO, ML; LATURNUS, F; WIENCKE, C</t>
  </si>
  <si>
    <t>ON THE COMPETITIVE BALANCE OF MACROALGAE AT POTTER COVE (KING GEORGE ISLAND, SOUTH SHETLAND)</t>
  </si>
  <si>
    <t>ANTARCTIC PENINSULA; MOVEMENT</t>
  </si>
  <si>
    <t>The sublittoral zonation of macroalgae and abundant animals in Potter Cove, King George Island, is described in relation to substrate, exposure to turbulence and impact of grounding icebergs. Implications on the ecological niches of the most prominent phaeophytes are discussed. It is concluded that Desmarestia anceps and D. menziesii exclude Himantothallus grandifolius under favourable conditions. However, Himantothallus, by its potential to inhabit unstable substrates, may be better adapted to withstand the ice impact. The replacement of Desmarestia by Himantothallus at greater depth can be explained only partially at present.</t>
  </si>
  <si>
    <t>INST ANTARTICO ARGENTINO,RA-1010 BUENOS AIRES,ARGENTINA; ALFRED WEGENER INST POLAR &amp; MARINE RES,D-27568 BREMERHAVEN,GERMANY</t>
  </si>
  <si>
    <t>Instituto Antartico Argentino; Helmholtz Association; Alfred Wegener Institute, Helmholtz Centre for Polar &amp; Marine Research</t>
  </si>
  <si>
    <t>MR638</t>
  </si>
  <si>
    <t>WOS:A1994MR63800002</t>
  </si>
  <si>
    <t>BUSHNELL, PG; JONES, DR; STEFFENSEN, JF; SCHURMANN, H</t>
  </si>
  <si>
    <t>EXERCISE METABOLISM IN 2 SPECIES OF COD IN ARCTIC WATERS</t>
  </si>
  <si>
    <t>JUVENILE RAINBOW-TROUT; EXHAUSTIVE EXERCISE; ANTARCTIC FISH; PAGOTHENIA-BORCHGREVINKI; SWIMMING PERFORMANCE; COLD ADAPTATION; SALMO-GAIRDNERI; GADUS-MORHUA; SCOPE; PHYSIOLOGY</t>
  </si>
  <si>
    <t>The northern range of Atlantic cod (Gadus morhua), overlaps the southern range of the Greenland cod (Gadus ogac), in the coastal waters of Western Greenland. The availability of a temperate water species (G. morhua) in the same area and oceanographic conditions as a polar species (G. ogac) presented us with the ideal circumstances to test the hypothesis of metabolic cold adaptation (MCA) since many of the problems associated with MCA studies (adaptation of the animals beyond their normal temperature range or mathematical extrapolation of data to common temperatures) could thus be avoided. We therefore used a swim tunnel to measure oxygen consumption in fish at 4-degrees-C over a range of swimming speeds and following exhaustion, monitored the size of the oxygen debt and time of oxygen debt repayment. There were no significant differences in standard (60-72 Mg 0 2 kg . hr-1), routine (76mg O2 kg-1 . hr-1), active (137mg 02kg-1 . hr-1), or maximal(157 mg O2kg-1 . hr-1) metabolic rate, metabolic scope (2.5) or critical swimming speed (2.2 BL . s-1) between the two species. Following exhaustive swimming, however, the half-time for oxygen debt repayment in G. ogac (43 min) was almost twice that of G. morhua (25 min). Despite its circumpolar distribution, therefore, there was no evidence of MCA in G. ogac.</t>
  </si>
  <si>
    <t>UNIV COPENHAGEN, ARCT STN, QEQERTARSSUAQ 3953, GREENLAND; UNIV BRITISH COLUMBIA, DEPT ZOOL, VANCOUVER V6T 1Z4, BC, CANADA; UNIV COPENHAGEN, MARINE BIOL LAB, DK-3000 HELSINGOR, DENMARK</t>
  </si>
  <si>
    <t>University of British Columbia; University of Copenhagen</t>
  </si>
  <si>
    <t>Steffensen, John Fleng/F-6778-2010</t>
  </si>
  <si>
    <t>Steffensen, John Fleng/0000-0002-4477-8039</t>
  </si>
  <si>
    <t>WOS:A1994MR63800007</t>
  </si>
  <si>
    <t>STEFFENSEN, JF; SCHURMANN, H; BUSHNELL, PG</t>
  </si>
  <si>
    <t>OXYGEN-CONSUMPTION IN 4 SPECIES OF TELEOSTS FROM GREENLAND - NO EVIDENCE OF METABOLIC COLD ADAPTATION</t>
  </si>
  <si>
    <t>GADUS-MORHUA L; ANTARCTIC FISH; PAGOTHENIA-BORCHGREVINKI; JUVENILE COD; SCOPE</t>
  </si>
  <si>
    <t>Standard metabolic rate of Greenland cod or uvak, Gadus ogac, polar cod, Boreogadus saida, Atlantic cod, Gadus morhua, and sculpin, Myxocephalus scorpius, caught in the same geographical area on the west coast of Greenland was measured at 4.5-degrees-C, the temperature at which the fish were caught. The present data does not support the Metabolic Cold Adaptation theory in the traditional sense of the standard metabolic rate being 2-4 times higher for Arctic fishes than for temperate species. The standard metabolic rate of the two exclusively Arctic species of teleosts was only 10% and 26% higher, respectively, than the two species that occur in temperate as well as Arctic areas. The critical oxygen tension, with respect to oxygen consumption, of resting uvak was between 50 and 60 mmHg, and the lethal oxygen tension 20-25 mmHg at 4.5-degrees-C, which is considerably higher than for Atlantic cod from a temperate area measured at the same temperature.</t>
  </si>
  <si>
    <t>UNIV COPENHAGEN,ARCT STN,QEQERTARSSUAQ 3953,GREENLAND; UNIV BRITISH COLUMBIA,DEPT ZOOL,VANCOUVER V6T 2A9,BC,CANADA</t>
  </si>
  <si>
    <t>University of British Columbia</t>
  </si>
  <si>
    <t>STEFFENSEN, JF (corresponding author), UNIV COPENHAGEN,MARINE BIOL LAB,STRANDPROMENADEN 5,DK-3000 HELSINGOR,DENMARK.</t>
  </si>
  <si>
    <t>WOS:A1994MR63800008</t>
  </si>
  <si>
    <t>GAINO, E; BAVESTRELLO, G; CATTANEOVIETTI, R; SARA, M</t>
  </si>
  <si>
    <t>SCANNING ELECTRON-MICROSCOPE EVIDENCE FOR DIATOM UPTAKE BY 2 ANTARCTIC SPONGES</t>
  </si>
  <si>
    <t>PORIFERA; DEMOSPONGIAE; POPULATIONS; SYMBIOSIS; SOUND; FOOD</t>
  </si>
  <si>
    <t>Scanning electron microscopy (SEM) investigation of two Antarctic sponges, Phorbas glaberrima and Tedania charcoti, showed that the exopinacoderm effects a direct uptake of benthic diatoms which settle on the sponge surface. In P. glaberrima, planktonic diatoms were also observed penetrating through the inhalant system, the primary way of feeding in sponges. Benthic diatoms which accumulate in the mesohyl underneath the exopinacoderm help to strengthen the sponge cortex and may be an alimentary source during oligotrophic periods in the Antarctic environment.</t>
  </si>
  <si>
    <t>GAINO, E (corresponding author), UNIV GENOA,IST ZOOL,VIA BALBI 5,I-16126 GENOA,ITALY.</t>
  </si>
  <si>
    <t>Bavestrello, Giorgio/JXN-5230-2024</t>
  </si>
  <si>
    <t>WOS:A1994MR63800009</t>
  </si>
  <si>
    <t>MELICK, DR; BOLTER, M; MOLLER, R</t>
  </si>
  <si>
    <t>RATES OF SOLUBLE CARBOHYDRATE UTILIZATION IN SOILS FROM THE WINDMILL ISLANDS OASIS, WILKES LAND, CONTINENTAL ANTARCTICA</t>
  </si>
  <si>
    <t>FREEZE-THAW CYCLES; CASEY</t>
  </si>
  <si>
    <t>A time course study of the fate of glucose, sucrose, and arabitol added to surface soils collected from vegetated and bare sites near Casey Station, Wilkes Land, Antarctica, was performed using gas-liquid chromatography. For both soils, hydrolysis of added sucrose was observed after 24 hours. Following 168 hours incubation at both 5-degrees-C and 15-degrees-C, hydrolysis of sucrose to glucose and fructose was greater than 95%. Maximum rates of sugar uptake were observed in soils from the vegetated site incubated at 15-degrees-C. After 168 hours 44%, 52% and 94% of the added arabitol, glucose and sucrose respectively had been consumed. There did not appear to be any cell-free extracellular enzymatic activity in the soils as levels of added sucrose, trehalose and maltose within soil water extracts showed no change after 168 hours incubation. The results are discussed in relation to earlier work on the microbial activity of Antarctic soils and the sources of carbohydrate input into this ecosystem.</t>
  </si>
  <si>
    <t>INST POLAROKOL,WISCHHOFSTR 1-3,GEB 12,D-24148 KIEL,GERMANY; AUSTRALIAN ANTARCTIC DIV,CHANNEL HIGHWAY,KINGSTON,TAS 7050,AUSTRALIA</t>
  </si>
  <si>
    <t>WOS:A1994MR63800010</t>
  </si>
  <si>
    <t>PHOTOSYNTHESIS AND DARK RESPIRATION IN ANTARCTIC MOSSES - AN INITIAL COMPARATIVE-STUDY</t>
  </si>
  <si>
    <t>CARBON-DIOXIDE EXCHANGE; TEMPERATURE; BRYOPHYTES; STRATEGIES</t>
  </si>
  <si>
    <t>Rates of dark respiration (DR), gross photosynthesis (GPS) and net photosynthesis (NPS) were investigated for 14 species of moss from a maritime Antarctic locality. The rates found were similar to those reported in studies of temperate, alpine and Arctic species, indicating no physiological specialisation to the Antarctic environment. There was no relationship between the habitat occupied by a species (hydric, mesic, xeric) and physiological measures. There was, however, a loose correlation between NPS and a species' ecology or reproductive behaviour in the maritime Antarctic - species with high NPS being either colonists or those that show high and regular investment in sporophyte production.</t>
  </si>
  <si>
    <t>CONVEY, P (corresponding author), NERC,BRITISH ANTARCTIC SURVEY,HIGH CROSS,MADINGLEY RD,CAMBRIDGE CB3 0ET,ENGLAND.</t>
  </si>
  <si>
    <t>WOS:A1994MR63800011</t>
  </si>
  <si>
    <t>RAYMOND, JA; SULLIVAN, CW; DEVRIES, AL</t>
  </si>
  <si>
    <t>RELEASE OF AN ICE-ACTIVE SUBSTANCE BY ANTARCTIC SEA-ICE DIATOMS</t>
  </si>
  <si>
    <t>MICROBIAL COMMUNITIES; MCMURDO-SOUND; WEDDELL SEA; ALGAE; PHYTOPLANKTON; MICROALGAE; ABUNDANCE; RESOLUTE; GROWTH</t>
  </si>
  <si>
    <t>Interstitial water from the diatom-rich ice platelet layer in McMurdo Sound, Antarctica contains a macromolecular, ice-active substance (IAS) that, at in situ concentrations, causes dense pitting on the basal surfaces of growing ice platelets. In this respect, it resembles several fish antifreezes that also cause pitting on ice surfaces, but unlike the antifreezes, it does not lower the freezing point. The IAS appeared to be released by diatoms, as extracts from the diatoms contained IAS, while seawater from a diatom-free area did not. No evidence of IAS was found in several species of temperate water diatoms. The ice-pitting activity of the IAS was destroyed by proteases and by incubation at 40-degrees-C, but not by periodate oxidation, or by incubation with galactosidase or endonuclease. Thus, activity appears to arise from a protein or protein component, and not from carbohydrate or nucleic acids. Potential roles of the IAS in the sea ice community are discussed.</t>
  </si>
  <si>
    <t>UNIV SO CALIF, HANCOCK INST MARINE STUDIES, LOS ANGELES, CA 90089 USA; UNIV ILLINOIS, DEPT PHYSIOL &amp; BIOPHYS, URBANA, IL 61801 USA</t>
  </si>
  <si>
    <t>University of Southern California; University of Illinois System; University of Illinois Urbana-Champaign</t>
  </si>
  <si>
    <t>UNIV SO ALABAMA, DEPT BIOL SCI, MOBILE, AL 36689 USA.</t>
  </si>
  <si>
    <t>WOS:A1994MR63800012</t>
  </si>
  <si>
    <t>JOHNSON, AC</t>
  </si>
  <si>
    <t>ENVIRONM RES INST MICHIGAN</t>
  </si>
  <si>
    <t>AIRBORNE GEOPHYSICS IN WEST ANTARCTICA - EXTENDED ABSTRACT</t>
  </si>
  <si>
    <t>PROCEEDINGS OF THE FIRST INTERNATIONAL AIRBORNE REMOTE SENSING CONFERENCE AND EXHIBITION: APPLICATIONS, TECHNOLOGY, AND SCIENCE, VOL III</t>
  </si>
  <si>
    <t>1st International Airborne Remote Sensing Conference and Exhibition - Applications, Technology, and Science</t>
  </si>
  <si>
    <t>SEP 12-15, 1994</t>
  </si>
  <si>
    <t>STRASBOURG, FRANCE</t>
  </si>
  <si>
    <t>ENVIRONMENTAL RESEARCH INST MICHIGAN</t>
  </si>
  <si>
    <t>ANN ARBOR</t>
  </si>
  <si>
    <t>PO BOX 134001, ANN ARBOR, MI 48113-4001</t>
  </si>
  <si>
    <t>Engineering, Environmental; Remote Sensing</t>
  </si>
  <si>
    <t>Engineering; Remote Sensing</t>
  </si>
  <si>
    <t>BC38Z</t>
  </si>
  <si>
    <t>WOS:A1994BC38Z00056</t>
  </si>
  <si>
    <t>CIONE, AL; REGUERO, M</t>
  </si>
  <si>
    <t>NEW RECORDS OF THE SHARKS ISURUS AND HEXANCHUS FROM THE EOCENE OF SEYMOUR ISLAND, ANTARCTICA</t>
  </si>
  <si>
    <t>PROCEEDINGS OF THE GEOLOGISTS ASSOCIATION</t>
  </si>
  <si>
    <t>Most of the information about the Tertiary ichthyofauna in the peri-Antarctic Ocean comes from Seymour Island, close to the tip of the Antarctic Peninsula. We present here new records which improve our knowledge of the ancient high latitude biotas and allow a better understanding of the origin of the Recent local marine fauna. In this paper, sharks' teeth of Isurus praecursor and an indeterminate species of Hexanchus are reported from the Eocene of Seymour Island. They come from an assemblage with a predominance of Carcharias macrota, Squatina sp., Pristiophorus sp., and Myliobatis sp.</t>
  </si>
  <si>
    <t>CIONE, AL (corresponding author), MUSEO LA PLATA,DEPT CIENTIF PALEONTOL VERTEBRADOS,RA-1900 LA PLATA,ARGENTINA.</t>
  </si>
  <si>
    <t>Reguero, Marcelo A./JHS-4893-2023</t>
  </si>
  <si>
    <t>Reguero, Marcelo A./0000-0003-0875-8484</t>
  </si>
  <si>
    <t>0016-7878</t>
  </si>
  <si>
    <t>P GEOLOGIST ASSOC</t>
  </si>
  <si>
    <t>Proc. Geol. Assoc.</t>
  </si>
  <si>
    <t>10.1016/S0016-7878(08)80134-4</t>
  </si>
  <si>
    <t>NE766</t>
  </si>
  <si>
    <t>WOS:A1994NE76600001</t>
  </si>
  <si>
    <t>DEBAAR, HJW</t>
  </si>
  <si>
    <t>VONLIEBIG LAW OF THE MINIMUM AND PLANKTON ECOLOGY (1899-1991)</t>
  </si>
  <si>
    <t>PROGRESS IN OCEANOGRAPHY</t>
  </si>
  <si>
    <t>DIATOM THALASSIOSIRA-WEISSFLOGII; PRIMARY NITRITE MAXIMUM; SUB-ARCTIC PACIFIC; LIMITS PHYTOPLANKTON GROWTH; DISSOLVED ORGANIC-CARBON; SEA-ICE RETREAT; MARINE-PHYTOPLANKTON; IRON FERTILIZATION; SOUTHERN-OCEAN; WEDDELL SEA</t>
  </si>
  <si>
    <t>The Law of the Minimum was originally formulated by Justus von Liebig, as one of the 50 interlinked laws concerned with agriculture. The original writings of J. von Liebig often were misinterpreted by his successors. Brandt (1899) took this one law out of its context and proposed that limitation by nitrogen is a dominant factor in plankton ecology, far beyond its original application to agriculture. This was opposed by Nathansohn (1908) who suggested instead a dynamic balance of growth and loss terms. Towards validating, or eventually falsifying Brandt's hypothesis, Atkins, Harvey, Cooper and others developed the chemical methods necessary for re-defining ocean nutrient cycling and growth limitation. The major exception to these modern perspectives was the Antarctic Paradox of high nutrients and low chlorophyll which inspired Gran, Atkins, Harvey and Cooper to pioneer the concept of iron limitation. An exhaustive overview is given of efforts to define Fe in seawater and its controlling effect on in situ plankton growth, for the 1920-1984 period. Somewhat parallel work in the laboratory on single species of algae in chelation-controlled media has provided much insight, but is sketched only briefly. Martin and contemporaries developed the chemical methods necessary for defining the ocean chemistry of Fe and its role for in situ growth. These developments are sketched for the 1982-1991 period. Once again the Law of the Minimum and associated bold hypotheses served, albeit briefly, to bring a nutrient element in the forefront of research. This, and the recent awareness of CO2 as rate limiting factor, underline the conclusion that advances in sciences often hinge on advances in technology, confirming Kuhn (1962). In this case the new analytical techniques developed by Atkins, Harvey, Cooper, Martin and their associates have proven revolutionary for plankton ecology. Some observations in plankton ecology may be reminiscent of the agricultural Law of the Minimum, but this would not warrant its direct application, beyond its original context and agriculture, to plankton ecology. Rather the net rate of increase of phytoplankton is the dynamic balance of multiple growth and loss terms, together also determining the biomass at given time and space.</t>
  </si>
  <si>
    <t>DEBAAR, HJW (corresponding author), UNIV GRONINGEN,DEPT MARINE BIOL,POB 14,9750 AA HAREN,NETHERLANDS.</t>
  </si>
  <si>
    <t>0079-6611</t>
  </si>
  <si>
    <t>PROG OCEANOGR</t>
  </si>
  <si>
    <t>Prog. Oceanogr.</t>
  </si>
  <si>
    <t>10.1016/0079-6611(94)90022-1</t>
  </si>
  <si>
    <t>PG598</t>
  </si>
  <si>
    <t>WOS:A1994PG59800003</t>
  </si>
  <si>
    <t>ZALE, R</t>
  </si>
  <si>
    <t>C-14 AGE CORRECTIONS IN ANTARCTIC LAKE-SEDIMENTS INFERRED FROM GEOCHEMISTRY</t>
  </si>
  <si>
    <t>RADIOCARBON</t>
  </si>
  <si>
    <t>PENINSULA; RADIOCARBON</t>
  </si>
  <si>
    <t>Sediment from Lake Boeckella, Antarctic Peninsula, is richer in Ca, Cd, Cu, P Sr and Zn than that of six other lakes in the area. The elements originate from Adelie penguin (Pygoscelis adeliae) guano on the lake shores. Changing Cu and P concentrations in the lake sediment are used as a proxy for penguin influence on the lake sediment from ca. 5850 BP to present. A C-14 dating model suggests that the C-14 correction factor in the lake sediments depends on the penguin proxy, the apparent age of the penguin guano and the amount of particulate carbon originating from the carbon-bearing shales in the watershed. Glacial meltwater and dissolved carbonates do not contain enough ''old'' carbon to contribute significantly to the correction factor. Ages corrected with the C-14 dating model agree with the depth vs. age curve based on independently C-14-dated tephra horizons. The reservoir effect has been constant since at least 5800 sp, implying long-term stability of the currents and water masses in the area. The existing chronology for Lake Boeckella has been recalculated. The period of glacial advance, previously thought to have culminated at 5000 BP, is now thought to have culminated at 4700 BP; deglaciation of the area is thought to have occurred at 6300 BP instead of 8680 BP.</t>
  </si>
  <si>
    <t>ZALE, R (corresponding author), UMEA UNIV,DEPT GEOG,S-90187 UMEA,SWEDEN.</t>
  </si>
  <si>
    <t>UNIV ARIZONA DEPT GEOSCIENCES</t>
  </si>
  <si>
    <t>TUCSON</t>
  </si>
  <si>
    <t>RADIOCARBON 4717 E FORT LOWELL RD, TUCSON, AZ 85712</t>
  </si>
  <si>
    <t>0033-8222</t>
  </si>
  <si>
    <t>Radiocarbon</t>
  </si>
  <si>
    <t>10.1017/S0033822200040480</t>
  </si>
  <si>
    <t>PZ926</t>
  </si>
  <si>
    <t>WOS:A1994PZ92600001</t>
  </si>
  <si>
    <t>THOMAS, JP; TURNER, J; CUMMINS, S</t>
  </si>
  <si>
    <t>AMER METEOROL SOC</t>
  </si>
  <si>
    <t>THE INTER-RELATIONSHIP BETWEEN NEAR-SURFACE VORTICITY, CONVERGENCE AND SYNOPTIC DEPRESSION TRACKS OVER THE BELLINGSHUASEN SEA, ANTARCTICA</t>
  </si>
  <si>
    <t>SEVENTH CONFERENCE ON SATELLITE METEOROLOGY AND OCEANOGRAPHY</t>
  </si>
  <si>
    <t>7th Conference on Satellite Meteorology and Oceanography/9th Conference on Middle Atmosphere</t>
  </si>
  <si>
    <t>JUN 06-10, 1994</t>
  </si>
  <si>
    <t>Cummins, Scott F/I-6420-2016</t>
  </si>
  <si>
    <t>45 BEACON ST, BOSTON, MA 02108</t>
  </si>
  <si>
    <t>Meteorology &amp; Atmospheric Sciences; Oceanography; Remote Sensing</t>
  </si>
  <si>
    <t>BC37T</t>
  </si>
  <si>
    <t>WOS:A1994BC37T00151</t>
  </si>
  <si>
    <t>YAMANOUCHI, T; CHARLOCK, TP</t>
  </si>
  <si>
    <t>Jones, HG; Davies, TD; Ohmura, A; Morris, EM</t>
  </si>
  <si>
    <t>RADIATIVE EFFECTS OF CLOUDS, ICE SHEET AND SEA ICE IN THE ANTARCTIC</t>
  </si>
  <si>
    <t>SNOW AND ICE COVERS: INTERACTIONS WITH THE ATMOSPHERE AND ECOSYSTEMS</t>
  </si>
  <si>
    <t>IAHS PUBLICATIONS</t>
  </si>
  <si>
    <t>Symposium J2 on Snow Cover and Its Interactions with Climate and Ecosystems</t>
  </si>
  <si>
    <t>JUL, 1993</t>
  </si>
  <si>
    <t>YOKOHAMA, JAPAN</t>
  </si>
  <si>
    <t>INT ASSOC HYDROLOGICAL SCIENCES</t>
  </si>
  <si>
    <t>WALLINGFORD</t>
  </si>
  <si>
    <t>INST OF HYDROLOGY, WALLINGFORD, ENGLAND OX10 8BB</t>
  </si>
  <si>
    <t>0144-7815</t>
  </si>
  <si>
    <t>0-947571-14-0</t>
  </si>
  <si>
    <t>IAHS-AISH P</t>
  </si>
  <si>
    <t>Ecology; Meteorology &amp; Atmospheric Sciences; Water Resources</t>
  </si>
  <si>
    <t>Environmental Sciences &amp; Ecology; Meteorology &amp; Atmospheric Sciences; Water Resources</t>
  </si>
  <si>
    <t>BD12J</t>
  </si>
  <si>
    <t>WOS:A1994BD12J00003</t>
  </si>
  <si>
    <t>MORRIS, EM; ANDERSON, PS; BADER, HP; WEILENMANN, P; BLIGHT, C</t>
  </si>
  <si>
    <t>MODELLING MASS AND ENERGY EXCHANGE OVER POLAR SNOW USING THE DAISY MODEL</t>
  </si>
  <si>
    <t>WOS:A1994BD12J00006</t>
  </si>
  <si>
    <t>YAMAZAKI, K</t>
  </si>
  <si>
    <t>MOISTURE BUDGET IN THE ANTARCTIC ATMOSPHERE</t>
  </si>
  <si>
    <t>METEOROL RES INST,IBARAKI 305,JAPAN</t>
  </si>
  <si>
    <t>Meteorological Research Institute - Japan</t>
  </si>
  <si>
    <t>WOS:A1994BD12J00007</t>
  </si>
  <si>
    <t>ANDREZEN, VG; TROSHICHEV, OA; PAPITASHVILI, VO</t>
  </si>
  <si>
    <t>Baker, DN; Papitashvili, VO; Teague, MJ</t>
  </si>
  <si>
    <t>RELATIONSHIP BETWEEN THE PC-INDEX AND THE EVANS HEMISPHERIC POWER QUALIFIER</t>
  </si>
  <si>
    <t>SOLAR-TERRESTRIAL ENERGY PROGRAM: INITIAL RESULTS FROM STEP FACILITIES AND THEORY CAMPAIGNS</t>
  </si>
  <si>
    <t>COSPAR COLLOQUIA SERIES</t>
  </si>
  <si>
    <t>1992 STEP Symposium/5th COSPAR Colloquium</t>
  </si>
  <si>
    <t>AUG 24-28, 1992</t>
  </si>
  <si>
    <t>JOHNS HOPKINS UNIV, APPL PHYS LAB, LAUREL, MD</t>
  </si>
  <si>
    <t>JOHNS HOPKINS UNIV, APPL PHYS LAB</t>
  </si>
  <si>
    <t>ARCTIC &amp; ANTARCTIC RES INST, ST PETERSBURG 199226, RUSSIA</t>
  </si>
  <si>
    <t>0-08-042131-8</t>
  </si>
  <si>
    <t>COSPAR COLL</t>
  </si>
  <si>
    <t>Astronomy &amp; Astrophysics; Energy &amp; Fuels</t>
  </si>
  <si>
    <t>BB79N</t>
  </si>
  <si>
    <t>WOS:A1994BB79N00043</t>
  </si>
  <si>
    <t>PAPITASHVILI, VO; TROSHICHEV, OA</t>
  </si>
  <si>
    <t>CAPABILITIES OF RUSSIAN GEOPHYSICAL NETWORKS IN THE ARCTIC AND ANTARCTIC AND THEIR VALUE TO STEP PROJECTS</t>
  </si>
  <si>
    <t>IZMIRAN, TROITSK 142092, RUSSIA</t>
  </si>
  <si>
    <t>WOS:A1994BB79N00112</t>
  </si>
  <si>
    <t>STEIN, M; HEYWOOD, RB</t>
  </si>
  <si>
    <t>ElSayed, SZ</t>
  </si>
  <si>
    <t>ANTARCTIC ENVIRONMENT - PHYSICAL OCEANOGRAPHY - THE ANTARCTIC PENINSULA AND SOUTHWEST ATLANTIC REGION OF THE SOUTHERN-OCEAN</t>
  </si>
  <si>
    <t>SOUTHERN OCEAN ECOLOGY: THE BIOMASS PERSPECTIVE</t>
  </si>
  <si>
    <t>BIOMASS Colloquium</t>
  </si>
  <si>
    <t>ALFRED WEGENER INST, BREMERHAVEN, GERMANY</t>
  </si>
  <si>
    <t>ALFRED WEGENER INST</t>
  </si>
  <si>
    <t>BUNDESFORSCH ANSTALT FISCHEREI,INST SEEFISCHEREI,W-2000 HAMBURG 50,GERMANY</t>
  </si>
  <si>
    <t>THE PITT BUILDING, TRUMPINGTON ST, CAMBRIDGE, CAMBS, ENGLAND CB2 1RP</t>
  </si>
  <si>
    <t>0-521-44332-6</t>
  </si>
  <si>
    <t>Ecology; Fisheries; Marine &amp; Freshwater Biology; Oceanography</t>
  </si>
  <si>
    <t>Environmental Sciences &amp; Ecology; Fisheries; Marine &amp; Freshwater Biology; Oceanography</t>
  </si>
  <si>
    <t>BA32E</t>
  </si>
  <si>
    <t>WOS:A1994BA32E00002</t>
  </si>
  <si>
    <t>FAHRBACH, E</t>
  </si>
  <si>
    <t>ANTARCTIC MARINE-ENVIRONMENT - PHYSICAL OCEANOGRAPHY - DISCUSSANTS REPORT</t>
  </si>
  <si>
    <t>ALFRERD WEGENER INST POLAR &amp; MEERESFORSCH,W-2850 BREMERHAVEN,GERMANY</t>
  </si>
  <si>
    <t>WOS:A1994BA32E00004</t>
  </si>
  <si>
    <t>PRIDDLE, J; BRANDINI, F; LIPSKI, M; THORLEY, MR</t>
  </si>
  <si>
    <t>PATTERN AND VARIABILITY OF PHYTOPLANKTON BIOMASS IN THE ANTARCTIC PENINSULA REGION - AN ASSESSMENT OF THE BIOMASS CRUISES</t>
  </si>
  <si>
    <t>WOS:A1994BA32E00005</t>
  </si>
  <si>
    <t>JACQUES, G; FUKUCHI, M</t>
  </si>
  <si>
    <t>PHYTOPLANKTON OF THE INDIAN ANTARCTIC OCEAN</t>
  </si>
  <si>
    <t>UNIV PIERRE &amp; MARIE CURIE,F-66650 BANYULS SUR MER,FRANCE</t>
  </si>
  <si>
    <t>Sorbonne Universite</t>
  </si>
  <si>
    <t>WOS:A1994BA32E00006</t>
  </si>
  <si>
    <t>SCHNACKSCHIEL, SB; MUJICA, A</t>
  </si>
  <si>
    <t>THE ZOOPLANKTON OF THE ANTARCTIC PENINSULA REGION</t>
  </si>
  <si>
    <t>ALFRED WEGENER INST POLAR &amp; MEERES FORSCH,W-2850 BREMERHAVEN,GERMANY</t>
  </si>
  <si>
    <t>WOS:A1994BA32E00007</t>
  </si>
  <si>
    <t>HOSIE, GW</t>
  </si>
  <si>
    <t>THE MACROZOOPLANKTON COMMUNITIES IN THE PRYDZ BAY-REGION, ANTARCTICA</t>
  </si>
  <si>
    <t>KRILL RES GRP,AUSTRALIAN ANTARCTIC DIV,KINGSTON,TAS 7050,AUSTRALIA</t>
  </si>
  <si>
    <t>WOS:A1994BA32E00008</t>
  </si>
  <si>
    <t>SAKSHAUG, E</t>
  </si>
  <si>
    <t>PRIMARY PRODUCTION IN THE ANTARCTIC PELAGIAL - A VIEW FROM THE NORTH - DISCUSSANTS REPORT</t>
  </si>
  <si>
    <t>UNIV TRONDHEIM,TRONDHJEM BIOL STN,N-7018 TRONDHEIM,NORWAY</t>
  </si>
  <si>
    <t>WOS:A1994BA32E00009</t>
  </si>
  <si>
    <t>EVERSON, I; MILLER, DGM</t>
  </si>
  <si>
    <t>KRILL MESOSCALE DISTRIBUTION AND ABUNDANCE - RESULTS AND IMPLICATIONS OF RESEARCH DURING THE BIOMASS PROGRAM</t>
  </si>
  <si>
    <t>WOS:A1994BA32E00010</t>
  </si>
  <si>
    <t>KELLERMANN, A; NORTH, AW</t>
  </si>
  <si>
    <t>THE CONTRIBUTION OF THE BIOMASS PROGRAM TO ANTARCTIC FISH BIOLOGY</t>
  </si>
  <si>
    <t>UMWELTBUNDESAMT,GESCHAFTSSTELLE OKOSYST FORSCH,W-1000 BERLIN 33,GERMANY</t>
  </si>
  <si>
    <t>WOS:A1994BA32E00014</t>
  </si>
  <si>
    <t>WILLIAMS, R; DUHAMEL, G</t>
  </si>
  <si>
    <t>STUDIES ON FISH OF THE INDIAN-OCEAN SECTOR OF THE SOUTHERN-OCEAN DURING THE BIOMASS PROGRAM</t>
  </si>
  <si>
    <t>WOS:A1994BA32E00015</t>
  </si>
  <si>
    <t>COOPER, J; WOEHLER, EJ</t>
  </si>
  <si>
    <t>CONSUMPTION OF ANTARCTIC KRILL (EUPHAUSIA-SUPERBA) BY SEABIRDS DURING SUMMER IN THE PRYDZ BAY-REGION, ANTARCTICA</t>
  </si>
  <si>
    <t>UNIV CAPE TOWN,PERCY FITZPATRICK INST AFRICAN ORNITHOL,RONDEBOSCH 7700,SOUTH AFRICA</t>
  </si>
  <si>
    <t>University of Cape Town</t>
  </si>
  <si>
    <t>WOS:A1994BA32E00017</t>
  </si>
  <si>
    <t>ANTARCTIC MARINE STOCKS - FISH AND BIRDS - DISCUSSANTS REPORT</t>
  </si>
  <si>
    <t>MUSEUM NATL HIST NAT,F-75231 PARIS 05,FRANCE</t>
  </si>
  <si>
    <t>Museum National d'Histoire Naturelle (MNHN)</t>
  </si>
  <si>
    <t>WOS:A1994BA32E00018</t>
  </si>
  <si>
    <t>MARCHANT, HJ; MURPHY, EJ</t>
  </si>
  <si>
    <t>INTERACTIONS AT THE BASE OF THE ANTARCTIC FOOD-WEB</t>
  </si>
  <si>
    <t>WOS:A1994BA32E00019</t>
  </si>
  <si>
    <t>KOCK, KH; SHIMADZU, Y</t>
  </si>
  <si>
    <t>TROPHIC RELATIONSHIPS AND TRENDS IN POPULATION-SIZE AND REPRODUCTIVE PARAMETERS IN ANTARCTIC HIGH-LEVEL PREDATORS</t>
  </si>
  <si>
    <t>WOS:A1994BA32E00020</t>
  </si>
  <si>
    <t>THORLEY, MR; TRATHAN, PN</t>
  </si>
  <si>
    <t>THE HISTORY OF THE BIOMASS DATA CENTER AND LESSONS LEARNED DURING ITS LIFETIME</t>
  </si>
  <si>
    <t>BRITISH ANTARCTIC SURVEY,CTR BIOMASS DATA,CAMBRIDGE CB3 0ET,ENGLAND</t>
  </si>
  <si>
    <t>WOS:A1994BA32E00021</t>
  </si>
  <si>
    <t>LAWS, RM</t>
  </si>
  <si>
    <t>ANTARCTIC MARINE SYSTEMS - DISCUSSANTS REPORT</t>
  </si>
  <si>
    <t>ST EDMUNDS COLL,CAMBRIDGE CB3 0BN,ENGLAND</t>
  </si>
  <si>
    <t>WOS:A1994BA32E00022</t>
  </si>
  <si>
    <t>PRIDDLE, J; THORLEY, MR; TRATHAN, PN</t>
  </si>
  <si>
    <t>THE POTENTIAL CONTRIBUTION OF THE BIOMASS PROGRAM TO GLOBAL CHANGE RESEARCH, ESPECIALLY THE JGOFS CORE PROJECT OF IGBP</t>
  </si>
  <si>
    <t>WOS:A1994BA32E00023</t>
  </si>
  <si>
    <t>CROXALL, JP</t>
  </si>
  <si>
    <t>BIOMASS CCAMLR RELATIONS - PAST, PRESENT AND FUTURE</t>
  </si>
  <si>
    <t>WOS:A1994BA32E00024</t>
  </si>
  <si>
    <t>SHERMAN, K</t>
  </si>
  <si>
    <t>THE ANTARCTIC MARINE ECOSYSTEM IN GLOBAL PERSPECTIVE</t>
  </si>
  <si>
    <t>NOAA,NATL MARINE FISHERIES SERV,NE FISHERIES CTR,NARRAGANSETT LAB,NARRAGANSETT,RI 02882</t>
  </si>
  <si>
    <t>WOS:A1994BA32E00026</t>
  </si>
  <si>
    <t>RODIONOV, VB</t>
  </si>
  <si>
    <t>STRUCTURE OF FRONTAL ZONES IN THE PACIFIC SECTOR OF THE ANTARCTIC OCEAN FROM SATELLITE DATA</t>
  </si>
  <si>
    <t>SOVIET JOURNAL OF REMOTE SENSING</t>
  </si>
  <si>
    <t>CIRCUMPOLAR CURRENT</t>
  </si>
  <si>
    <t>The paper gives the results of studies of the structure of the subtropical, subantarctic and polar frontal zones of the Pacific sector of the Antarctic Ocean using satellite IR radiometer data and on-track measurements of the OST. The frontal divisions occurring in these zones are described. The paper considers the internal structure of the frontal zones and the mesoscale phenomena which form within these. Areas of these frontal zones with stepped and alternating types of mesoscale structure are identified. The paper advances the hypothesis that the differences are the result of different types of baroclinic and barotropic instabilities of the currents along the fronts in different latitudes.</t>
  </si>
  <si>
    <t>RODIONOV, VB (corresponding author), PP SHIRSHOV INST OCEANOL,MOSCOW,RUSSIA.</t>
  </si>
  <si>
    <t>HARWOOD ACAD PUBL GMBH</t>
  </si>
  <si>
    <t>C/O STBS LTD, PO BOX 90, READING, BERKS, ENGLAND RG1 8JL</t>
  </si>
  <si>
    <t>0275-911X</t>
  </si>
  <si>
    <t>SOV J REMOT SENS+</t>
  </si>
  <si>
    <t>Geography; Geology; Remote Sensing; Imaging Science &amp; Photographic Technology</t>
  </si>
  <si>
    <t>PG560</t>
  </si>
  <si>
    <t>WOS:A1994PG56000011</t>
  </si>
  <si>
    <t>SLANINA, Z; UHLIK, F; HINCHLIFFE, A</t>
  </si>
  <si>
    <t>COMPUTATIONAL STUDIES OF ATMOSPHERIC CHEMISTRY SPECIES .22. A COMPUTATIONAL STUDY OF CLONO2H+ - STRUCTURE AND VIBRATIONS</t>
  </si>
  <si>
    <t>SPECTROSCOPY LETTERS</t>
  </si>
  <si>
    <t>CHLORINE NITRATE PROTONATION; VIBRATIONAL SPECTRA OF; MOLECULAR STRUCTURE OF; REMOTE SENSING; OZONE DEPLETION</t>
  </si>
  <si>
    <t>CHLORINE NITRATE; HETEROGENEOUS REACTIONS; ANTARCTIC STRATOSPHERE; OZONE; CLUSTERS</t>
  </si>
  <si>
    <t>Two protonated forms of chlorine nitrate, HClONO2+ and ClONO2H+, are treated ab initio by the Hartree-Fock and the second order Moller-Plesset perturbation approach with the standard 6-31G* basis set. Both minimum energy structures are planar (C(s) symmetry) and their structural, energy, and vibrational parameters are reported. The computations conclude that the proton attacks the chlorine nitrate at its central, not end, oxygen atom. The protonation causes a considerable elongation of the central ON bond which becomes most probable place of cleavage. The dissociation should yield the neutral HOCl and NO2+. These quantum-chemical findings well agree with the previous experimental indications.</t>
  </si>
  <si>
    <t>SLANINA, Z (corresponding author), MAX PLANCK INST CHEM,OTTO HAHN INST,D-55020 MAINZ,GERMANY.</t>
  </si>
  <si>
    <t>0038-7010</t>
  </si>
  <si>
    <t>SPECTROSC LETT</t>
  </si>
  <si>
    <t>Spectr. Lett.</t>
  </si>
  <si>
    <t>10.1080/00387019408007260</t>
  </si>
  <si>
    <t>NL420</t>
  </si>
  <si>
    <t>WOS:A1994NL42000014</t>
  </si>
  <si>
    <t>KAMRIN, MA; RINGER, RK</t>
  </si>
  <si>
    <t>PCB RESIDUES IN MAMMALS - A REVIEW</t>
  </si>
  <si>
    <t>TOXICOLOGICAL AND ENVIRONMENTAL CHEMISTRY</t>
  </si>
  <si>
    <t>POLYCHLORINATED BIPHENYLS (PCBS); MAMMALS; RESIDUES; ANALYSIS</t>
  </si>
  <si>
    <t>MARINE FOOD-CHAINS; ARCTIC RINGED SEALS; DUTCH WADDEN SEA; POLYCHLORINATED-BIPHENYLS; ORGANOCHLORINE COMPOUNDS; CHLORINATED HYDROCARBONS; HEAVY-METALS; SMALL CETACEANS; PHOCA-VITULINA; WEDDELL SEALS</t>
  </si>
  <si>
    <t>This article provides a comprehensive review of the results of analytical studies on PCB residues in mammals in the wild, both in the terrestrial and the marine environments. The data are presented predominantly in terms of total PCBs although some congener-specific studies are also reported. Ln addition, this report addresses possible geographical and temporal patterns in the data. One conclusion is that while PCBs can be found everywhere, the lowest residue levels are found in mammals in the Antarctic and the highest in hot spots in the Northern hemisphere; e.g. the Baltic Sea. Time trends are not as clear although it appears that residue levels in mammals have been decreasing during the past 10-15 years. The results of future studies can be compared with the data presented here to ascertain if this trend is real and continuing.</t>
  </si>
  <si>
    <t>KAMRIN, MA (corresponding author), MICHIGAN STATE UNIV,INST ENVIRONM TOXICOL,C-231 HOLDEN HALL,E LANSING,MI 48824, USA.</t>
  </si>
  <si>
    <t>0277-2248</t>
  </si>
  <si>
    <t>TOXICOL ENVIRON CHEM</t>
  </si>
  <si>
    <t>10.1080/02772249409357961</t>
  </si>
  <si>
    <t>PZ545</t>
  </si>
  <si>
    <t>WOS:A1994PZ54500009</t>
  </si>
  <si>
    <t>DODDS, KJ</t>
  </si>
  <si>
    <t>GEOPOLITICS IN THE FOREIGN-OFFICE - BRITISH REPRESENTATIONS OF ARGENTINA 1945-1961</t>
  </si>
  <si>
    <t>TRANSACTIONS OF THE INSTITUTE OF BRITISH GEOGRAPHERS</t>
  </si>
  <si>
    <t>ANGLO-ARGENTINE RELATIONS; ARCHIVAL RESEARCH; CARTOGRAPHY; SCIENCE; CRITICAL GEOPOLITICS; REPRESENTATION</t>
  </si>
  <si>
    <t>DISCOURSE</t>
  </si>
  <si>
    <t>Existing studies of Anglo-Argentine relations tend to neglect the period 1945-61. The paper presents a critical geopolitical analysis of British representations of Argentina within foreign policy discourse. Geopolitical and geoeconomic representations, including those based on science, mapping and surveying, are understood as crucial to the legitimation of foreign policies. Government records are used to explore how a long-standing trading relationship was being replaced by relations based increasingly on conflict and geopolitical competition in the Antarctic and the South Atlantic.</t>
  </si>
  <si>
    <t>DODDS, KJ (corresponding author), UNIV LONDON ROYAL HOLLOWAY &amp; BEDFORD NEW COLL,CEDAR,DEPT GEOG,EGHAM TW20 0EX,SURREY,ENGLAND.</t>
  </si>
  <si>
    <t>0020-2754</t>
  </si>
  <si>
    <t>T I BRIT GEOGR</t>
  </si>
  <si>
    <t>Trans. Inst. Br. Geogr.</t>
  </si>
  <si>
    <t>10.2307/622323</t>
  </si>
  <si>
    <t>PU713</t>
  </si>
  <si>
    <t>WOS:A1994PU71300002</t>
  </si>
  <si>
    <t>PANIN, LY</t>
  </si>
  <si>
    <t>ROLE OF APO-B-CONTAINING LIPOPROTEINS IN THE DEVELOPMENT OF EXERTIONAL DIABETES IN MAN UNDER ARCTIC AND ANTARCTIC CONDITIONS</t>
  </si>
  <si>
    <t>VESTNIK ROSSIISKOI AKADEMII MEDITSINSKIKH NAUK</t>
  </si>
  <si>
    <t>Under extreme conditions of the Arctic and Antarctic, man develops exertional diabetes, which is characterized by (1) decreases in blood insulin levels and in responses of the insular apparatus to glucose load; (2) a reduction in blood sugar; (3) a drop in glucose uptake; (4) lowering of the renal barrier for blood sugar and other low-molecular weight compounds; (5) appearance of urinary sugar and an increase in its nocturnal resting concentration. Exertional diabetes lies in the basis of switching energy metabolism from the carbohydrate to lipid types at high latitudes. The mechanism of this phenomenon is associated with the contrinsular effect of LDL and VLDL. There is a common epitope in the beta-chain of insulin and LDL and VLDL apoprotein B. The existence of the common epitope leads to competition of insulin and apoprotein B for an insulin receptor and reduces tissue glucose uptake.</t>
  </si>
  <si>
    <t>PANIN, LY (corresponding author), RUSSIAN ACAD MED SCI,SIBERIAN DIV,INST BIOCHEM,NOVOSIBIRSK,RUSSIA.</t>
  </si>
  <si>
    <t>IZD VO MEDITSINA</t>
  </si>
  <si>
    <t>PETROVERIGSKII PER 6-8, K-142 MOSCOW, RUSSIA</t>
  </si>
  <si>
    <t>0869-6047</t>
  </si>
  <si>
    <t>VESTN ROS AKAD MED+</t>
  </si>
  <si>
    <t>Medicine, General &amp; Internal; Medicine, Research &amp; Experimental</t>
  </si>
  <si>
    <t>General &amp; Internal Medicine; Research &amp; Experimental Medicine</t>
  </si>
  <si>
    <t>PJ234</t>
  </si>
  <si>
    <t>WOS:A1994PJ23400007</t>
  </si>
  <si>
    <t>CORKERON, PJ; BROWN, M; SLADE, RW; BRYDEN, MM</t>
  </si>
  <si>
    <t>HUMPBACK WHALES, MEGAPTERA-NOVAEANGLIAE (CETACEA, BALAENOPTERIDAE), IN HERVEY BAY, QUEENSLAND</t>
  </si>
  <si>
    <t>WILDLIFE RESEARCH</t>
  </si>
  <si>
    <t>SOUTHERN GULF; MIGRATION; WATERS; MAINE; BANK</t>
  </si>
  <si>
    <t>Humpback whales, Megaptera novaeangliae, of the Antarctic Area V stock, pass through Hervey Bay, Queensland, during their southward migration. As part of an investigation of the impact of commercial whalewatching in the bay, aerial surveys were conducted during the 1988-90 whalewatching seasons, and a photo-identification project was run over the 1988 season. in 1988, 60 pods containing 127 whales were observed. All pods were sighted on the transects in the eastern section of Hervey Bay, so surveys in 1989 and 1990 were confined to this area. In 1989, 223 whales in 121 pods were counted, and in 1990, 105 whales in 60 pods were observed. There was annual variation in the temporal pattern of the migration through Hervey Bay. Pods tended to occur in shallow water close to the western coast of Fraser Island and, on days when several whales were observed in the bay, pods were not distributed in a regular fashion. Mother-calf pods were the final cohort to migrate through the Bay. The recorded sizes of whale pods varied between observation platforms and averaged 1.75-2.81. In all, 100 whales were identified from photographs of natural marks. Most were photographed once only, although individual whales were sighted up to seven times. Of the 34 whales identified on more than one occasion, 24 were observed over a one- or two-day period. Pod sizes and residence times of whales in Hervey Bay resemble those of whales recorded at tropical breeding grounds. However, there are no data suggesting that Hervey Bay is of particular importance to any class of the humpback whale population migrating off the eastern coast of Australia.</t>
  </si>
  <si>
    <t>UNIV QUEENSLAND,DEPT ZOOL,ST LUCIA,QLD 4072,AUSTRALIA</t>
  </si>
  <si>
    <t>University of Queensland</t>
  </si>
  <si>
    <t>CORKERON, PJ (corresponding author), UNIV SYDNEY,DEPT VET ANAT,SYDNEY,NSW 2006,AUSTRALIA.</t>
  </si>
  <si>
    <t>Corkeron, Peter/I-1170-2019</t>
  </si>
  <si>
    <t>Corkeron, Peter/0000-0003-1553-1253</t>
  </si>
  <si>
    <t>1035-3712</t>
  </si>
  <si>
    <t>WILDLIFE RES</t>
  </si>
  <si>
    <t>Wildl. Res.</t>
  </si>
  <si>
    <t>10.1071/WR9940293</t>
  </si>
  <si>
    <t>PG173</t>
  </si>
  <si>
    <t>WOS:A1994PG17300006</t>
  </si>
  <si>
    <t>COFFEY, MT; MANKIN, WG</t>
  </si>
  <si>
    <t>OBSERVATIONS OF THE LOSS OF STRATOSPHERIC NO2 FOLLOWING VOLCANIC-ERUPTIONS</t>
  </si>
  <si>
    <t>EL-CHICHON; PINATUBO AEROSOLS; HYDROGEN-CHLORIDE; HETEROGENEOUS CHEMISTRY; MODEL PREDICTIONS; ANTARCTIC OZONE; DEPLETION; DIOXIDE; NITRATE; CLOUDS</t>
  </si>
  <si>
    <t>Observations of stratospheric column amounts of nitrogen dioxide (NO2), nitric oxide (NO) and nitric acid (HNO3) have been made following major eruptions of the E1 Chichon and Mt. Pinatubo volcanoes. Midlatitude abundances of NO2 and NO were reduced by as much as 70% in the months following the appearance of the volcanic aerosols as compared to volcanically quite periods. There are heterogeneous reactions which could occur on the volcanic aerosols to convert NO2 into HNO3 but no commensurate increase in HNO3 column amounts was observed at the times of NO2 decrease.</t>
  </si>
  <si>
    <t>COFFEY, MT (corresponding author), NATL CTR ATMOSPHER RES,BOULDER,CO 80307, USA.</t>
  </si>
  <si>
    <t>DEC 23</t>
  </si>
  <si>
    <t>10.1029/93GL03151</t>
  </si>
  <si>
    <t>MQ173</t>
  </si>
  <si>
    <t>WOS:A1993MQ17300023</t>
  </si>
  <si>
    <t>KALICHARRAN, S; DIAB, RD; SOKOLIC, F</t>
  </si>
  <si>
    <t>TRENDS IN TOTAL OZONE OVER SOUTHERN AFRICAN STATIONS BETWEEN 1979 AND 1991</t>
  </si>
  <si>
    <t>QUASI-BIENNIAL OSCILLATION; ANTARCTIC OZONE; TOMS</t>
  </si>
  <si>
    <t>Trends in total ozone for the period 1979 to 1991 over the southern African subcontinent and the southern ocean islands of Marion and Gough and the South African Antarctic base of SANAE are examined. Version 6 TOMS data are used. With the exception of the low latitude stations (Nairobi and Harare), where a marginally increasing trend (+0.2% and +0.3%, respectively) was observed, the other stations all exhibited a decreasing trend in total ozone over the 13 year period, ranging between -1.1 and -2.6% over most of South Africa, increasing with latitude to reach -20.6% at SANAE. Inter-annual fluctuations at Nairobi are dominated by a QBO, with maximum ozone occurring during the westerly phase of the QBO. At the extratropical locations, ozone peaks and troughs are anti-correlated with those at Nairobi and the QBO signal is less well developed and modulated by the seasonal cycle.</t>
  </si>
  <si>
    <t>KALICHARRAN, S (corresponding author), UNIV NATAL,DEPT GEOG &amp; ENVIRONM SCI,DURBAN,SOUTH AFRICA.</t>
  </si>
  <si>
    <t>10.1029/93GL03427</t>
  </si>
  <si>
    <t>WOS:A1993MQ17300024</t>
  </si>
  <si>
    <t>KUNDU, N; JAIN, M</t>
  </si>
  <si>
    <t>TOTAL OZONE TRENDS OVER LOW-LATITUDE INDIAN STATIONS</t>
  </si>
  <si>
    <t>ANTARCTIC STRATOSPHERE</t>
  </si>
  <si>
    <t>The network of Dobson spectrometers in India have been measuring total ozone over several stations for the last three decades. Measurements over three stations Srinagar, Delhi and Kodaikanal are considered for trend analysis and its latitudinal variation. The data series extends over the period 1965-91 except for Srinagar where data is vailable only upto 1988. A statistical model having terms for different variabilities such as linear trend, six monthly, seasonal and biennial oscillations, as well as, long term solar variability is used. Since the data base is the monthly average ozone value, short term noise is eliminated. As the calculated and observed ozone data agree with each other the linear trend could be obtained from the model. The trend near the equator, though small, is positive, decreasing to negative values at higher latitudes. The analysis of 11 years TOMS data by other workers does not show the positive trend in the equatorial region. The trend of Dobson data near 30-degrees-N latitude is less negative than that obtained from TOMS data and agrees better with the theoretical model.</t>
  </si>
  <si>
    <t>KUNDU, N (corresponding author), NATL PHYS LAB,DIV RADIO SCI,NEW DELHI 110012,INDIA.</t>
  </si>
  <si>
    <t>10.1029/93GL03306</t>
  </si>
  <si>
    <t>WOS:A1993MQ17300025</t>
  </si>
  <si>
    <t>DICKEY, JO; MARCUS, SL; JOHNS, CM; HIDE, R; THOMPSON, SR</t>
  </si>
  <si>
    <t>THE OCEANIC CONTRIBUTION TO THE EARTHS SEASONAL ANGULAR-MOMENTUM BUDGET</t>
  </si>
  <si>
    <t>ANTARCTIC CIRCUMPOLAR CURRENT; TRANSPORT</t>
  </si>
  <si>
    <t>Seasonal variations in the speed of the Earth's rotation manifest themselves as fluctuations in the length of the day (LOD) with an amplitude of about 1000 microseconds (mus). We know from previous work that at least 95% of these variations can be accounted for in terms of angular momentum exchanged between the atmosphere and the solid Earth. Here we examine the respective contributions of the Antarctic Circumpolar Current (ACC) and the global oceans to the Earth's seasonal angular momentum budget, using in situ data from the Drake Passage and results from both the oceanic regional model (Fine Resolution Antarctic Model-FRAM) of Webb et al. [1991] and the global oceanic model of Maier-Reimer et al. [1993] as analyzed by Brosche et al. [1990]. The estimated annual contribution of the ACC (2-4 mus) is much smaller than the total variation in the oceanic models or the existing LOD-AAM residual (both approximately 15-20 mus). The estimated semi-annual ACC contribution (3-8 mus) is offset by counter-currents further north in both oceanic models, which exhibit larger semi-annual variations in planetary angular momentum. Further refinements in the Earth's seasonal angular momentum budget, therefore, will require the full (planetary plus relative) contribution of the global oceans in addition to that of the ACC.</t>
  </si>
  <si>
    <t>NERC,CLARENDON LAB,OCEANOG UNIT,OXFORD OX1 3PU,ENGLAND; NERC,INST OCEANOG SCI,DEACON LAB,WORMLEY GU8 5UB,SURREY,ENGLAND</t>
  </si>
  <si>
    <t>UK Research &amp; Innovation (UKRI); Natural Environment Research Council (NERC); University of Oxford; UK Research &amp; Innovation (UKRI); Natural Environment Research Council (NERC); NERC National Oceanography Centre</t>
  </si>
  <si>
    <t>DICKEY, JO (corresponding author), JET PROP LAB,SPACE GEODET SCI &amp; APPLICAT GRP,PASADENA,CA 91109, USA.</t>
  </si>
  <si>
    <t>Marcus, Steven/0000-0002-5763-6961</t>
  </si>
  <si>
    <t>10.1029/93GL03186</t>
  </si>
  <si>
    <t>WOS:A1993MQ17300043</t>
  </si>
  <si>
    <t>THOMASON, LW; POOLE, LR</t>
  </si>
  <si>
    <t>USE OF STRATOSPHERIC AEROSOL PROPERTIES AS DIAGNOSTICS OF ANTARCTIC VORTEX PROCESSES</t>
  </si>
  <si>
    <t>SIZE DISTRIBUTION; POLAR VORTEX; HETEROGENEOUS CHEMISTRY; EXTINCTION MEASUREMENTS; OZONE DEPLETION; II MEASUREMENTS; 2 WAVELENGTHS; MT-PINATUBO; SAGE; CLOUDS</t>
  </si>
  <si>
    <t>Physical properties of the stratospheric aerosol population are inferred from cloud-free SAGE II multiwavelength extinction measurements in the Antarctic during late summer (February/March) and spring (September/October, November). Seasonal changes in these properties are used to infer physical processes occurring in the Antarctic stratosphere over the course of the winter. The analysis suggests that the apparent springtime cleansing of the Antarctic stratosphere is the result of aerosol, redistribution through subsidence of the polar vortex air mass and sedimentation of large polar stratospheric cloud particles. The analysis also suggests that vortex processes are responsible for a significant downward transport of aerosol through the tropopause.</t>
  </si>
  <si>
    <t>THOMASON, LW (corresponding author), NASA, LANGLEY RES CTR, DIV ATMOSPHER SCI, MAIL CODE 475, HAMPTON, VA 23681 USA.</t>
  </si>
  <si>
    <t>Thomason, Larry/0000-0002-1902-0840</t>
  </si>
  <si>
    <t>DEC 20</t>
  </si>
  <si>
    <t>D12</t>
  </si>
  <si>
    <t>10.1029/93JD02461</t>
  </si>
  <si>
    <t>MP295</t>
  </si>
  <si>
    <t>WOS:A1993MP29500013</t>
  </si>
  <si>
    <t>BOWMAN, KP</t>
  </si>
  <si>
    <t>LARGE-SCALE ISENTROPIC MIXING PROPERTIES OF THE ANTARCTIC POLAR VORTEX FROM ANALYZED WINDS</t>
  </si>
  <si>
    <t>TRANSPORT CHARACTERISTICS; GENERAL-CIRCULATION; OZONE EXPERIMENT; STRATOSPHERE; EVOLUTION; WAVES; HOLE</t>
  </si>
  <si>
    <t>Winds derived from analyzed geopotential height fields are used to study quasi-horizontal mixing by the large-scale flow in the lower stratosphere during austral spring. This is the period when the Antarctic ozone hole appears and disappears. Trajectories are computed for large ensembles of particles initially inside and outside the main polar vortex. Mixing and transport are diagnosed through estimates of finite time Lyapunov exponents and Lagrangian dispersion statistics of the tracer trajectories. At 450 K and above prior to the vortex breakdown: Lyapunov exponents are a factor of 2 smaller inside the vortex than outside; diffusion coefficients are an order of magnitude smaller inside than outside the vortex; and the trajectories reveal little exchange of air across the vortex boundary. At lower levels (425 and 400 K) mixing is greater, and there is substantial exchange of air across the vortex boundary. In some years there are large wave events that expel small amounts of vortex air into the mid-latitudes. At the end of the spring season during the vortex breakdown there is rapid mixing of air across the vortex boundary, which is evident in the mixing diagnostics and the tracer trajectories.</t>
  </si>
  <si>
    <t>BOWMAN, KP (corresponding author), TEXAS A&amp;M UNIV SYST, DEPT METEOROL, CLIMATE SYST RES PROGRAM, COLL STN, TX 77843 USA.</t>
  </si>
  <si>
    <t>Bowman, Kenneth P/A-1345-2012</t>
  </si>
  <si>
    <t>10.1029/93JD02599</t>
  </si>
  <si>
    <t>WOS:A1993MP29500014</t>
  </si>
  <si>
    <t>BJARNASON, GG; ROGNVALDSSON, OE; SIGFUSSON, TI; JAKOBSSON, T; THORKELSSON, B</t>
  </si>
  <si>
    <t>TOTAL OZONE VARIATIONS AT REYKJAVIK SINCE 1957</t>
  </si>
  <si>
    <t>QUASI-BIENNIAL OSCILLATION; POLAR STRATOSPHERIC CLOUDS; SOLAR ULTRAVIOLET VARIATIONS; ANTARCTIC OZONE; NORTHERN-HEMISPHERE; MIDDLE ATMOSPHERE; INTERANNUAL VARIABILITY; HYDROGEN-CHLORIDE; ARCTIC WINTER; DEPLETION</t>
  </si>
  <si>
    <t>Total ozone measurements using a Dobson spectrophotometer have been performed on a regular basis at Reykjavik (64-degrees-08'N, 21-degrees-54'W), Iceland, since 1957. The data set for the entire period of observations has been critically examined. Due to problems related to the calibration of the instrument the data record of ozone observation is divided into two periods in the following analysis (1957-1977 and 1977-1990). A statistical model was developed to fit the data and estimate long-term changes in total ozone. The model includes seasonal variations, solar cycle influences, quasi-biennial oscillation (QBO) effects, and linear trends. Some variants of the model are applied to investigate to what extent the estimated trends depend on the form of the model. Trend analysis of the revised data reveals a statistically significant linear decrease of 0.11 +/- 0.07% per year in the annual total ozone amount during the earlier period and 0.30 +/- 0.11% during the latter. The annual total ozone decline since 1977 is caused by a 0.47 +/- 0.14% decrease per year during the summer with no significant change during the winter or fall. On an annual basis, ozone varies by 3.5 +/- 0.8% over a solar cycle and by 2.1 +/- 0.6% over a QBO for the whole observation period. The effect of the 11-year solar cycle is particularly strong in the data during the early months of the year and in the westerly phase of the QBO. The data also suggest a strong response of total ozone to major solar proton events. Comparisons of the total ozone data made at Reykjavik during the last 13 years with total ozone as measured by the total ozone mapping spectrometer (TOMS) on the Nimbus 7 satellite show an excellent agreement for solar zenith angles less than 80-degrees at times of satellite overpass. Comparisons with results of the zonally averaged TOMS data at this latitude suggest a significant longitudinal dependence of the linear trends in stratospheric ozone. This is in accordance with recent analysis of the satellite data.</t>
  </si>
  <si>
    <t>ICELAND METEOROL OFF, IS-150 REYKJAVIK, ICELAND</t>
  </si>
  <si>
    <t>BJARNASON, GG (corresponding author), UNIV ICELAND, INST SCI, DUNHAGI 3, IS-107 REYKJAVIK, ICELAND.</t>
  </si>
  <si>
    <t>10.1029/93JD01912</t>
  </si>
  <si>
    <t>WOS:A1993MP29500018</t>
  </si>
  <si>
    <t>LIGHT, A</t>
  </si>
  <si>
    <t>THE WARDROOM IN THE TERRA-NOVA DURING ITS ANTARCTIC VOYAGE OF 1910 - FALCONER,J</t>
  </si>
  <si>
    <t>NEW STATESMAN &amp; SOCIETY</t>
  </si>
  <si>
    <t>STATESMAN &amp; NATION PUBL CO LTD</t>
  </si>
  <si>
    <t>FOUNDATION HOUSE 38 KINGSLAND ROAD, LONDON, ENGLAND E2 8DQ</t>
  </si>
  <si>
    <t>0954-2361</t>
  </si>
  <si>
    <t>NEW STATESMAN SOC</t>
  </si>
  <si>
    <t>DEC 17</t>
  </si>
  <si>
    <t>Social Issues; Social Sciences, Interdisciplinary</t>
  </si>
  <si>
    <t>Social Issues; Social Sciences - Other Topics</t>
  </si>
  <si>
    <t>MM543</t>
  </si>
  <si>
    <t>WOS:A1993MM54300043</t>
  </si>
  <si>
    <t>SULLIVAN, CW; ARRIGO, KR; MCCLAIN, CR; COMISO, JC; FIRESTONE, J</t>
  </si>
  <si>
    <t>DISTRIBUTIONS OF PHYTOPLANKTON BLOOMS IN THE SOUTHERN-OCEAN</t>
  </si>
  <si>
    <t>ANTARCTIC CIRCUMPOLAR CURRENT; ATMOSPHERIC PCO2; WEDDELL SEA; IRON; ACCUMULATION; DYNAMICS; ATLANTIC; ECOLOGY; CARBON; WATERS</t>
  </si>
  <si>
    <t>A regional pigment retrieval algorithm for the Nimbus-7 Coastal Zone Color Scanner (CZCS) has been tested for the Southern Ocean. The pigment concentrations estimated with this algorithm agree to within 5 percent with in situ values and are more than twice as high as those previously reported. The CZCS data also revealed an asymmetric distribution of enhanced pigments in the waters surrounding Antarctica; in contrast, most surface geophysical properties are symmetrically distributed. The asymmetry is coherent with circumpolar current patterns and the availability of silicic acid in surface waters. Intense blooms (&gt; 1 milligram of pigment per cubic meter) that occur downcurrent from continental masses result from dissolved trace elements such as iron derived from shelf sediments and glacial melt.</t>
  </si>
  <si>
    <t>UNIV SO CALIF,HANCOCK INST MARINE STUDIES,GRAD PROGRAM OCEAN SCI,LOS ANGELES,CA 90089; GEN SCI CORP,LAUREL,MD 20707; NASA,GODDARD SPACE FLIGHT CTR,GREENBELT,MD 20771</t>
  </si>
  <si>
    <t>University of Southern California; National Aeronautics &amp; Space Administration (NASA); NASA Goddard Space Flight Center</t>
  </si>
  <si>
    <t>Arrigo, Kevin/0000-0002-7364-876X</t>
  </si>
  <si>
    <t>10.1126/science.262.5141.1832</t>
  </si>
  <si>
    <t>MM511</t>
  </si>
  <si>
    <t>WOS:A1993MM51100025</t>
  </si>
  <si>
    <t>PETTRE, P</t>
  </si>
  <si>
    <t>COMPARISON OF RESULTS OF A GCM SIMULATION WITH OBSERVED DATA FROM AUTOMATIC WEATHER STATIONS AT ADELIE LAND, ANTARCTIC</t>
  </si>
  <si>
    <t>SEA-ICE; CIRCULATION</t>
  </si>
  <si>
    <t>The results of a 10-year numerical simulation (AMIP experiment from 1979 to 1988) of a General Circulation Model are compared with data from two Automatic Weather Stations (AWS) one located at D-10 in a coastal region near Dumont d'Urville, the other one on the Antarctic plateau at Dome C 1,000 km inland of the continent. The mean monthly temperatures show a good agreement. Nevertheless, one cart see that in the simulation, temperatures are too cold during summer and that at D-10 the autumn occurs too late while at Dome C the spring is late. A good agreement is also found between the observed and simulated temperature anomalies in spite of a shift of about 2 months. A spectral analysis over a 30-year series at Dumont d'Urville confirms this result which shows a perturbation propagating with a period of 10.7 months.</t>
  </si>
  <si>
    <t>PETTRE, P (corresponding author), METEO FRANCE,CTR NATL RECH METEOROL,GMGE,UDC,42 AVE G CORIOLIS,F-31057 TOULOUSE,FRANCE.</t>
  </si>
  <si>
    <t>DEC 16</t>
  </si>
  <si>
    <t>MT629</t>
  </si>
  <si>
    <t>WOS:A1993MT62900011</t>
  </si>
  <si>
    <t>ETO, TK; RUBINSKY, B</t>
  </si>
  <si>
    <t>ANTIFREEZE GLYCOPROTEINS INCREASE SOLUTION VISCOSITY</t>
  </si>
  <si>
    <t>BIOCHEMICAL AND BIOPHYSICAL RESEARCH COMMUNICATIONS</t>
  </si>
  <si>
    <t>ANTARCTIC FISHES; CRYOPRESERVATION; GLYCOPEPTIDES</t>
  </si>
  <si>
    <t>UNIV CALIF BERKELEY,DEPT MECH ENGN,BIOMED ENGN LAB,BERKELEY,CA 94720</t>
  </si>
  <si>
    <t>Rubinsky, Boris/B-4439-2010</t>
  </si>
  <si>
    <t>Rubinsky, Boris/0000-0002-2794-1543</t>
  </si>
  <si>
    <t>0006-291X</t>
  </si>
  <si>
    <t>BIOCHEM BIOPH RES CO</t>
  </si>
  <si>
    <t>Biochem. Biophys. Res. Commun.</t>
  </si>
  <si>
    <t>DEC 15</t>
  </si>
  <si>
    <t>10.1006/bbrc.1993.2568</t>
  </si>
  <si>
    <t>MM436</t>
  </si>
  <si>
    <t>WOS:A1993MM43600083</t>
  </si>
  <si>
    <t>MCMEEKIN, TA; NICHOLS, PD; NICHOLS, DS; JUHASZ, A; FRANZMANN, PD</t>
  </si>
  <si>
    <t>BIOLOGY AND BIOTECHNOLOGICAL POTENTIAL OF HALOTOLERANT BACTERIA FROM ANTARCTIC SALINE LAKES</t>
  </si>
  <si>
    <t>EXPERIENTIA</t>
  </si>
  <si>
    <t>ANTARCTICA; SALINE LAKES; POLYPHASIC TAXONOMY; NEW SPECIES; TEMPERATURE AND WATER ACTIVITY MODELS; PUFA PRODUCTION; HYDROCARBON DEGRADATION</t>
  </si>
  <si>
    <t>WATER ACTIVITY; GROWTH-RATE; ACE LAKE; SP-NOV; MICROBIAL-GROWTH; TEMPERATURE; MODEL</t>
  </si>
  <si>
    <t>The saline lakes of the Vestfold Hills, Antarctica, are unique ecosystems in which microorganisms survive and grow in cold, saline and often anaerobic conditions. A polyphasic approach to taxonomy of the microbiota has extended the known range of microbial diversity through description of nine new species including bacteria and archaea. Low temperature and reduced water activity are the major constraints on microbial growth in the lakes. Belehradek-type models provide a good description of temperature dependence and indicate the potential of the microbiota to colonise their natural habitats. Physiological traits of the microbiota selected by the physical and chemical characteristics of the saline lakes suggest biotechnological potential in areas such as polyunsaturated fatty acid production and hydrocarbon degradation.</t>
  </si>
  <si>
    <t>UNIV TASMANIA,DEPT AGR SCI,HOBART,TAS 7000,AUSTRALIA; CSIRO,DIV OCEANOG,HOBART,TAS 7000,AUSTRALIA</t>
  </si>
  <si>
    <t>MCMEEKIN, TA (corresponding author), COOPERAT RES CTR ANTARCTIC &amp; SO OCEAN ENVIRONM,AUSTRALIAN COLLECT ANTARCTIC MICROORGANISMS,HOBART,TAS 7000,AUSTRALIA.</t>
  </si>
  <si>
    <t>Nichols, Peter D/C-5128-2011; Juhasz, Albert/F-6600-2011</t>
  </si>
  <si>
    <t>Juhasz, Albert/0000-0002-1164-4085</t>
  </si>
  <si>
    <t>BIRKHAUSER VERLAG AG</t>
  </si>
  <si>
    <t>BASEL</t>
  </si>
  <si>
    <t>PO BOX 133 KLOSTERBERG 23, CH-4010 BASEL, SWITZERLAND</t>
  </si>
  <si>
    <t>0014-4754</t>
  </si>
  <si>
    <t>Experientia</t>
  </si>
  <si>
    <t>10.1007/BF01929911</t>
  </si>
  <si>
    <t>MN837</t>
  </si>
  <si>
    <t>WOS:A1993MN83700004</t>
  </si>
  <si>
    <t>ROTERT, KR; TOSTE, AP; STEIERT, JG</t>
  </si>
  <si>
    <t>MEMBRANE FATTY-ACID ANALYSIS OF ANTARCTIC BACTERIA</t>
  </si>
  <si>
    <t>PSYCHROPHILE; PSYCHROTROPH; MEMBRANE FATTY ACIDS; BRANCHED FATTY ACIDS</t>
  </si>
  <si>
    <t>GAS VACUOLATE BACTERIA; GROWTH TEMPERATURE; PSYCHROPHILIC BACTERIUM; ADAPTATION</t>
  </si>
  <si>
    <t>Randomly selected strains of a bacterial collection of marine sea-ice bacteria from Antarctica were analyzed to obtain a profile of the membrane fatty acids. Results showed that short chain saturated and unsaturated fatty acids were more common in the psychrotrophs when compared to psychrophiles. In contrast, branched-chain fatty acids were more abundant in the psychrophiles.</t>
  </si>
  <si>
    <t>SW MISSOURI STATE UNIV,DEPT BIOL,SPRINGFIELD,MO 65804; SW MISSOURI STATE UNIV,DEPT CHEM,SPRINGFIELD,MO 65804</t>
  </si>
  <si>
    <t>Missouri State University; Missouri State University</t>
  </si>
  <si>
    <t>10.1111/j.1574-6968.1993.tb06582.x</t>
  </si>
  <si>
    <t>MM729</t>
  </si>
  <si>
    <t>WOS:A1993MM72900002</t>
  </si>
  <si>
    <t>NICHOLLS, KW; JENKINS, A</t>
  </si>
  <si>
    <t>TEMPERATURE AND SALINITY BENEATH ROONE ICE SHELF, ANTARCTICA</t>
  </si>
  <si>
    <t>THERMOHALINE CIRCULATION; OCEAN INTERACTION; MODEL; WATER; SEA</t>
  </si>
  <si>
    <t>Salinity and temperature measurements have been made beneath Ronne Ice Shelf, Antarctica. Access to the seawater was gained by hot-water drilling through 562 m of ice at a site 300 km from the ice front. The ice column is composed of 516 m of meteoric-origin ice, underlain by 31 m of consolidated saline ice, with a further 15 m of unconsolidated slush at the base. The 360-m-deep water column beneath the ice shelf consists broadly of a 210-m layer of Ice Shelf Water (ISW) at a potential temperature of -2.30-degrees-C and salinity 34.53, overlying a 100-m-thick layer of modified Western Shelf Water (-2.03-degrees-C, 34.64). The layers are separated by a weak 50-m-thick pycnocline. Isotopic analyses of water samples support this interpretation of the water types. Comparison of the data with published oceanographic observations from the shore lead indicate that the source of the water is either the western Berkner shelf or north of the ice front in the Ronne Depression. The measurements from the drill site broadly match predictions from a simple plume model of the sub-ice-shelf water circulation. In that model the basal slope of the ice shelf plays a central role in determining the properties of the ISW plume. With the exception of the upper few tens of meters the temperature and salinity of the entire water column vary by about 0.04-degrees-C and 0.03 on tidal timescales, and there is evidence for a longer-term drift, presumably connected with shifts in the larger-scale circulation. There is also much variability from internal wave activity. The salinity and deuterium budgets indicate that the meltwater fraction in the ISW observed at the drill site was between 5.3 and 6.5 parts per thousand in reasonable agreement with values previously found for ISW in the open ocean.</t>
  </si>
  <si>
    <t>Jenkins, Adrian/IUN-2406-2023; N, Keith/E-9126-2010</t>
  </si>
  <si>
    <t>Jenkins, Adrian/0000-0002-9117-0616</t>
  </si>
  <si>
    <t>C12</t>
  </si>
  <si>
    <t>10.1029/93JC02601</t>
  </si>
  <si>
    <t>MU345</t>
  </si>
  <si>
    <t>WOS:A1993MU34500004</t>
  </si>
  <si>
    <t>MENASHI, JD; STGERMAIN, KM; SWIFT, CT; COMISO, JC; LOHANICK, AW</t>
  </si>
  <si>
    <t>LOW-FREQUENCY PASSIVE-MICROWAVE OBSERVATIONS OF SEA-ICE IN THE WEDDELL SEA</t>
  </si>
  <si>
    <t>GHZ</t>
  </si>
  <si>
    <t>The microwave emission proper-ties of first-year sea ice were investigated from the R/V Polarstern during the Antarctic Winter Weddell Gyre Project in 1989. Radiometer measurements were made at 611 MHz and 10 GHz and were accompanied by video and visual observations. Using the theory of radiometric emission from a layered medium, a method for deriving sea ice thickness from radiometer data is developed and tested. The model is based on an incoherent reflection process and predicts that the emissivity of saline ice increases monotonically with increasing ice thickness until saturation occurs.</t>
  </si>
  <si>
    <t>UNIV NEBRASKA, LINCOLN, NE 68588 USA; NATL AIR &amp; SPACE ADM, GOODARD SPACE FLIGHT CTR, OCEANS LAB, GREENBELT, MD USA; NAVAL OCEANOG &amp; ATMOSPHER RES LAB, POLAR OCEANOG BRANCH OFF, HANOVER, NH USA</t>
  </si>
  <si>
    <t>University of Nebraska System; University of Nebraska Lincoln</t>
  </si>
  <si>
    <t>UNIV MASSACHUSETTS, DEPT ELECT &amp; COMP ENGN, MICROWAVE REMOTE SENSING LAB, AMHERST, MA 01003 USA.</t>
  </si>
  <si>
    <t>10.1029/93JC02058</t>
  </si>
  <si>
    <t>WOS:A1993MU34500005</t>
  </si>
  <si>
    <t>PEROVICH, DK</t>
  </si>
  <si>
    <t>A THEORETICAL-MODEL OF ULTRAVIOLET-LIGHT TRANSMISSION THROUGH ANTARCTIC SEA-ICE</t>
  </si>
  <si>
    <t>OPTICAL-PROPERTIES; OZONE DEPLETION; ABSORPTION-COEFFICIENTS; THICKNESS DISTRIBUTION; MICROBIAL COMMUNITIES; MCMURDO-STATION; PALMER-STATION; RADIATION; IRRADIANCE; HOLE</t>
  </si>
  <si>
    <t>Much of the region of the Earth most affected by stratospheric ozone depletion is covered by a seasonal or perennial sea ice cover, which is the habitat of a productive and extensive sea ice microbial community. To assess the impact of enhanced incident ultraviolet irradiance on this community, a knowledge of the amount of light transmitted through a sea ice cover is necessary. A two-stream radiative transfer model is used to estimate the penetration of ultraviolet radiation through Antarctic sea ice. Sea ice optical properties were used as proxies to infer scattering and absorption coefficients at ultraviolet wavelengths. Case studies are reported for sea ice in McMurdo Sound and in the Weddell Sea. Values of spectral transmittance are computed as well as integrated transmitted UV-B, UV-A, biologically effective irradiance (BEI), and photosynthetically active radiation (PAR). UV-B light levels under meter-thick ice are a few percent of incident values. The presence of a snow cover results in a large decrease in transmitted ultraviolet. Snow and ice ameliorate the biological impact of enhanced levels of incident ultraviolet radiation by reducing the BEI relative to the PAR.</t>
  </si>
  <si>
    <t>USA, COLD REG RES &amp; ENGN LAB, 72 LYME RD, HANOVER, NH 03755 USA.</t>
  </si>
  <si>
    <t>10.1029/93JC02563</t>
  </si>
  <si>
    <t>WOS:A1993MU34500006</t>
  </si>
  <si>
    <t>POISSON, A; METZL, N; BRUNET, C; SCHAUER, B; BRES, B; RUIZPINO, D; LOUANCHI, F</t>
  </si>
  <si>
    <t>VARIABILITY OF SOURCES AND SINKS OF CO2 IN THE WESTERN INDIAN AND SOUTHERN OCEANS DURING THE YEAR 1991</t>
  </si>
  <si>
    <t>TROPICAL ATLANTIC-OCEAN; CARBON-DIOXIDE; PARTIAL-PRESSURE; EQUATORIAL PACIFIC; PRIMARY PRODUCTIVITY; SURFACE WATERS; SEA; EXCHANGE; SUMMER; SECTOR</t>
  </si>
  <si>
    <t>For the period from January to September 1991 we describe spatial and temporal variations of sea surface carbon dioxide fugacity (fCO2) in the Antarctic, Subantarctic, subtropical, and tropical regions of the Indian Ocean (including the Red Sea). The measurements were made continuously with an infrared technique during seven cruises. We study the temporal variations of fCO2 at daily, monthly and seasonal scales in selected areas. High-frequency variabilities of 20 muatm/d have been observed near polar frontal zone. Both spatial and temporal fCO2 variations are large near the subtropical and Subantartic fronts. In the subtropical domain, fCO2 decreases regularly from austral summer to winter. In January this region is a small CO2 sink with values near equilibrium with the atmosphere. In July, low fCO2 (300 muatm) leads to a CO2 flux of -4.5 mmol/m2/d into the ocean for the zonal band 23-degrees-S-35-degrees-S. A quantitative study of monthly and seasonal fCO2 budgets is presented for the subtropical area. Considering first the observations at seasonal scale, it is shown that changes in fCO2 can be explained by temperature variations and air-sea exchanges; the sum of biological and mixing processes, considered as the balance of the seasonal fCO2 budget, is close to zero. The monthly fCO2 budgets are then calculated. In that case, other processes must be taken into account to close the budget: the observations indicate that the effect of productivity exceeds the one of mixing in austral summer and the opposite in winter. We then describe the seasonal air-sea fCO2 differences (DELTAfCO2) for the whole western Indian Ocean and corresponding Antarctic sector (18,000 observations). In the equatorial and tropical regions the ocean is a CO2 source as was previously observed in the 1960s. In the subtropical area the CO2 sink dominates but varies strongly on a monthly scale. In the circumpolar front zones there is a large potential CO2 sink in summer. In the Antarctic waters, fCO2 spatial variability is very high at mesoscale, especially in the area of the Kerguelen plateau. Finally, it is shown that in some oceanic areas, well-defined relations exist between fCO2 distribution and temperature and salinity. If we want to use them to constrain mappings of continuous fCO2 fields from sparse observations, such relations must be considered at regional and at least seasonal scales.</t>
  </si>
  <si>
    <t>POISSON, A (corresponding author), UNIV PARIS 06, PHYS &amp; CHIM MARINES, CASE 134, 4 PL JUSSIEU, F-75252 PARIS 5, FRANCE.</t>
  </si>
  <si>
    <t>metzl, nicolas/0000-0002-1165-1074</t>
  </si>
  <si>
    <t>10.1029/93JC02501</t>
  </si>
  <si>
    <t>WOS:A1993MU34500021</t>
  </si>
  <si>
    <t>CHEN, RR; BOYER, DL; TAO, LJ</t>
  </si>
  <si>
    <t>LABORATORY SIMULATION OF ATMOSPHERIC MOTIONS IN THE VICINITY OF ANTARCTICA</t>
  </si>
  <si>
    <t>KATABATIC WIND REGIME; TERRA-NOVA BAY; FLOW; CIRCULATION; HEMISPHERE</t>
  </si>
  <si>
    <t>Laboratory experiments concerned with surface cooling were conducted to simulate the surface wind patterns and the free atmosphere general circulation in the vicinity of Antarctica. The principal dynamical similarity parameter is shown to be Ro(T)/S, where Ro(T) is the thermal Rossby number and S the Burger number. At parameter values appropriate to the atmosphere, the physical model experiments led to a surface drainage flow and an accompanying polar cyclone that had characteristics similar to atmospheric observations. The simulated polar cyclone contained two low centers and planetary wavelike structures. The interior streamlines near the cyclone centers tended to follow the continental height contours. In the laboratory simulations, eastward-propagating wave troughs were periodically generated in the vicinity of 110-degrees-E and developed maximum strengths in the vicinity of the Ross Ice Shelf at 160-degrees-W before dissipating by 70-degrees-W. Jets in the polar cyclone were observed over regions of the model Antarctic continent having large slope. The boundary drainage flows spread out from the interior of the continent and concentrated in several valleys leading to the oceans. On approaching the model ocean, the drainage flows tended to move around the edge of the continent in an anticlockwise pattern (i.e., an anticyclone) with anticyclonic spiral tongues spreading to the surrounding ocean regions. Experiments conducted by varying Ro(T) and S, while fixing RO(T)/S, demonstrated that the strength and areal extent of the polar cyclone do not vary greatly in what is in effect a change of season. The results demonstrated that the thermal forcing of the Antarctic continent and the unique nature of the Antarctic orography are important features in determining the principal characteristics of the continental surface winds and the general circulation of the high-latitude Southern Hemisphere atmosphere.</t>
  </si>
  <si>
    <t>ARIZONA STATE UNIV,DEPT MECH &amp; AEROSP ENGN,TEMPE,AZ 85287</t>
  </si>
  <si>
    <t>Arizona State University; Arizona State University-Tempe</t>
  </si>
  <si>
    <t>Chen, Raine/HLH-6096-2023</t>
  </si>
  <si>
    <t>Chen, Raine/0000-0001-8287-3478</t>
  </si>
  <si>
    <t>10.1175/1520-0469(1993)050&lt;4058:LSOAMI&gt;2.0.CO;2</t>
  </si>
  <si>
    <t>MN439</t>
  </si>
  <si>
    <t>WOS:A1993MN43900008</t>
  </si>
  <si>
    <t>RIDLEY, J</t>
  </si>
  <si>
    <t>SURFACE MELTING ON ANTARCTIC PENINSULA ICE SHELVES DETECTED BY PASSIVE MICROWAVE SENSORS</t>
  </si>
  <si>
    <t>A 13 year time series of spaceborne passive microwave radiance measurements over the Antarctic Peninsula ice shelves, reveals a systematic increase in the duration of the summer melt season. Combined with data from meteorological stations on the Antarctic Peninsula, the annual motion and long-term trends of the 0-degrees-C isotherm can be monitored.</t>
  </si>
  <si>
    <t>UCL, DEPT SPACE &amp; CLIMATE PHYS, DORKING RH5 6NT, SURREY, ENGLAND</t>
  </si>
  <si>
    <t>1944-8007</t>
  </si>
  <si>
    <t>DEC 14</t>
  </si>
  <si>
    <t>10.1029/93GL02611</t>
  </si>
  <si>
    <t>MP205</t>
  </si>
  <si>
    <t>WOS:A1993MP20500016</t>
  </si>
  <si>
    <t>PITARI, G</t>
  </si>
  <si>
    <t>CONTRIBUTION TO THE OZONE TREND OF HETEROGENEOUS REACTIONS OF C1ONO2 ON THE SULFATE AEROSOL LAYER</t>
  </si>
  <si>
    <t>ACID</t>
  </si>
  <si>
    <t>A photochemical two-dimensional model including a grid-point temperature distribution calculated from long-term circulation statistics has been used to assess the relative role of heterogeneous reactions of chlorine nitrate on background sulfate aerosols. The sulfuric acid weight percentage is calculated explicitly as a function of temperature and water vapor content. It is shown that the contribution of these reactions to the ozone trend in the 1980's accounts for about only 10% the ozone loss due to N2O5 + H2O during the Northern Hemisphere winter months at mid-latitude and between 50-200 mb. The weight of these reactions, however, may substantially increase in the presence of larger aerosol loading. The reaction ClONO2 + HCI on sulfate aerosols is found to be of comparable importance-with respect to ClONO2+H2O, and it is found to represent a significant source of active chlorine in the Antarctic spring.</t>
  </si>
  <si>
    <t>PITARI, G (corresponding author), UNIV AQUILA,DIPARTIMENTO FIS,I-67010 COPPITO AQUILA,ITALY.</t>
  </si>
  <si>
    <t>Pitari, Giovanni/0000-0001-7051-9578</t>
  </si>
  <si>
    <t>10.1029/93GL02955</t>
  </si>
  <si>
    <t>WOS:A1993MP20500022</t>
  </si>
  <si>
    <t>TAYLOR, KC; HAMMER, CU; ALLEY, RB; CLAUSEN, HB; DAHLJENSEN, D; GOW, AJ; GUNDESTRUP, NS; KIPFSTUHL, J; MOORE, JC; WADDINGTON, ED</t>
  </si>
  <si>
    <t>ELECTRICAL-CONDUCTIVITY MEASUREMENTS FROM THE GISP2 AND GRIP GREENLAND ICE CORES</t>
  </si>
  <si>
    <t>THE direct-current electrical conductivity of glacial ice depends on its acidity1-3, and can also indicate changes in climate, as ice formed in cold, dusty periods has a high concentration of alkaline dust1,4,5, which significantly reduces the conductivity6,7 compared to warmer, less dusty periods. Here we present electrical conductivity records for the Greenland Ice Sheet Project 2 (GISP2) and Greenland Ice-core Project (GRIP) ice cores, drilled 28 km apart to enable direct comparison of the results. The upper parts of both records are consistent with previous evidence from other Greenland cores4,8-12 for a stable Greenland climate during the Holocene, and a series of warm events punctuating the last glacial period. However, there is a significant discrepancy between the two records in the bottom 10% of the cores, calling into question recent reports of climate variability in the last interglacial4,8 and the penultimate glaciation8. At this stage, it is too early to say what exactly is causing the discrepancy, although ice flow may have introduced some discontinuities into the records. Further work will be necessary to establish how much climatic information it will eventually be possible to extract from the lower parts of the two cores.</t>
  </si>
  <si>
    <t>UNIV COPENHAGEN, NIELS BOHR INST ASTROM PHYS &amp; GEOPHYS, DEPT GEOPHYS, DK-2200 COPENHAGEN, DENMARK; PENN STATE UNIV, CTR EARTH SYST SCI, UNIV PK, PA 16802 USA; PENN STATE UNIV, DEPT GEOSCI, UNIV PK, PA 16802 USA; COLD REG RES LAB, HANOVER, NH 03755 USA; ALFRED WEGENER INST POLAR &amp; MARINE RES, D-27568 BRENERHAVEN, GERMANY; UNIV LAPLAND, ARCTIC CTR, SF-96101 ROVANIEMI, FINLAND; BRITISH ANTARCTIC SURVEY, CAMBRIDGE CB3 0ET, ENGLAND; UNIV WASHINGTON, GEOPHYS PROGRAM AK50, SEATTLE, WA 98195 USA</t>
  </si>
  <si>
    <t>University of Copenhagen; Pennsylvania Commonwealth System of Higher Education (PCSHE); Pennsylvania State University; Pennsylvania Commonwealth System of Higher Education (PCSHE); Pennsylvania State University; United States Department of Defense; United States Army; U.S. Army Corps of Engineers; U.S. Army Engineer Research &amp; Development Center (ERDC); Cold Regions Research &amp; Engineering Laboratory (CRREL); Helmholtz Association; Alfred Wegener Institute, Helmholtz Centre for Polar &amp; Marine Research; University of Lapland; UK Research &amp; Innovation (UKRI); Natural Environment Research Council (NERC); NERC British Antarctic Survey; University of Washington; University of Washington Seattle</t>
  </si>
  <si>
    <t>TAYLOR, KC (corresponding author), UNIV NEVADA, DESERT RES INST, BOX 60220, RENO, NV 89506 USA.</t>
  </si>
  <si>
    <t>Dahl-Jensen, Dorthe/AAO-6951-2020; Clausen, Helene/AAU-8786-2020; Moore, John C/B-2868-2013; Taylor, Kendrick/A-3469-2016</t>
  </si>
  <si>
    <t>Dahl-Jensen, Dorthe/0000-0002-1474-1948; Moore, John C/0000-0001-8271-5787; Taylor, Kendrick/0000-0001-8535-1261</t>
  </si>
  <si>
    <t>DEC 9</t>
  </si>
  <si>
    <t>10.1038/366549a0</t>
  </si>
  <si>
    <t>ML218</t>
  </si>
  <si>
    <t>WOS:A1993ML21800064</t>
  </si>
  <si>
    <t>GOLDSTEIN, RM; ENGELHARDT, H; KAMB, B; FROLICH, RM</t>
  </si>
  <si>
    <t>SATELLITE RADAR INTERFEROMETRY FOR MONITORING ICE-SHEET MOTION - APPLICATION TO AN ANTARCTIC ICE STREAM</t>
  </si>
  <si>
    <t>GROUNDING LINES; VELOCITY; CURRENTS; SHELF; FIELD</t>
  </si>
  <si>
    <t>Satellite radar interferometry (SRI) provides a sensitive means of monitoring the flow velocities and grounding-line positions of ice streams, which are indicators of response of the ice sheets to climatic change or internal instability. The detection limit is about 1.5 millimeters for vertical motions and about 4 millimeters for horizontal motions in the radar beam direction. The grounding line, detected by tidal motions where the ice goes afloat, can be mapped at a resolution of approximately 0.5 kilometer. The SRI velocities and grounding line of the Rutford Ice Stream, Antarctica, agree fairly well with earlier ground-based data. The combined use of SRI and other satellite methods is expected to provide data that will enhance the understanding of ice stream mechanics and help make possible the prediction of ice sheet behavior.</t>
  </si>
  <si>
    <t>BRITISH ANTARCTIC SURVEY,CAMBRIDGE CB3 0ET,ENGLAND; CALTECH,DIV GEOL &amp; PLANETARY SCI,PASADENA,CA 91125</t>
  </si>
  <si>
    <t>UK Research &amp; Innovation (UKRI); Natural Environment Research Council (NERC); NERC British Antarctic Survey; California Institute of Technology</t>
  </si>
  <si>
    <t>GOLDSTEIN, RM (corresponding author), JET PROP LAB,PASADENA,CA 91109, USA.</t>
  </si>
  <si>
    <t>DEC 3</t>
  </si>
  <si>
    <t>10.1126/science.262.5139.1525</t>
  </si>
  <si>
    <t>MK329</t>
  </si>
  <si>
    <t>WOS:A1993MK32900028</t>
  </si>
  <si>
    <t>MINALE, M; ASTARITA, G</t>
  </si>
  <si>
    <t>HEAT-TRANSFER ANALYSIS OF THE BASAL MELTING OF ANTARCTIC ICE SHELVES</t>
  </si>
  <si>
    <t>AICHE JOURNAL</t>
  </si>
  <si>
    <t>Basal melting of Antarctic ice shelves is an important element in the overall balance of Antarctic ice. A heat-transfer model for the basal melting of the Drygalski Ice Tongue is presented. The model does not contain any adjustable parameter. The calculated basal melting rate agrees very well with the value estimated from an overall ice balance on the ice tongue. It is concluded that relatively simple concepts of transport phenomena may be used to model some important features of the dynamics of the Antarctic ice sheet.</t>
  </si>
  <si>
    <t>UNIV NAPOLI FEDERICO II, DIPARTIMENTO INGN CHIM, I-80125 NAPLES, ITALY.</t>
  </si>
  <si>
    <t>Minale, Mario/J-5385-2013</t>
  </si>
  <si>
    <t>Minale, Mario/0000-0002-7756-3536</t>
  </si>
  <si>
    <t>0001-1541</t>
  </si>
  <si>
    <t>1547-5905</t>
  </si>
  <si>
    <t>AICHE J</t>
  </si>
  <si>
    <t>AICHE J.</t>
  </si>
  <si>
    <t>DEC</t>
  </si>
  <si>
    <t>10.1002/aic.690391212</t>
  </si>
  <si>
    <t>Engineering, Chemical</t>
  </si>
  <si>
    <t>Engineering</t>
  </si>
  <si>
    <t>MK140</t>
  </si>
  <si>
    <t>WOS:A1993MK14000011</t>
  </si>
  <si>
    <t>PETRI, G; ZAUKE, GP</t>
  </si>
  <si>
    <t>TRACE-METALS IN CRUSTACEANS IN THE ANTARCTIC OCEAN</t>
  </si>
  <si>
    <t>KRILL EUPHAUSIA-SUPERBA; EAST ATLANTIC-OCEAN; MARINE-INVERTEBRATES; PELAGIC ORGANISMS; HEAVY-METALS; METABOLIC REQUIREMENTS; SYSTELLASPIS-DEBILIS; SOUTHERN-OCEAN; CADMIUM; ZINC</t>
  </si>
  <si>
    <t>To evaluate whether metal concentrations in crustaceans from the Antarctic Ocean may be suitable as indicators of background levels, the elements Cd, Pb, Cu and Zn were analyzed in 17 species. Samples were taken from RV Polarstern in the Weddell Sea (2/1985; 11/1986; 11/1987) and during the first German Underwater Expedition to the Antarctic Peninsula (2/1988). Metal concentrations found show considerable interspecific heterogeneity without consistent dependence on higher taxa. They are not low compared to other areas with the exceptation of Pb. In contrast, observed Cd levels in caridean decapods (Chorismus antarcticus and Notocrangon antarcticus) were among the highest Cd concentrations observed in marine crustaceans (13 mg kg(-1) d.w.). Cu and Zn concentrations are in many cases within ranges given in the literature. Extremely low Cu concentrations in the amphipod Maxilliphimedia longipes and the isopod Aega antarctica (6-8 mg kg(-1)) support the hypothesis that certain Antarctic species may show Cu deficiencies or reduced metal requirements. Therefore, Antarctic organisms should not be used as the basis for global background levels in monitoring studies. Toxicokinetic experiments with organisms from the Antarctic Ocean are necessary to obtain more insight into accumulation strategies as a basis for a ''calibration'' and an interpretation of observed whole-body metal concentrations.</t>
  </si>
  <si>
    <t>PETRI, G (corresponding author), CARL VON OSSIETZKY UNIV OLDENBURG,FACHBEREICH BIOL,POSTFACH 2503,W-2611 OLDENBURG,GERMANY.</t>
  </si>
  <si>
    <t>ROYAL SWEDISH ACAD SCIENCES</t>
  </si>
  <si>
    <t>STOCKHOLM</t>
  </si>
  <si>
    <t>PUBL DEPT BOX 50005, S-104 05 STOCKHOLM, SWEDEN</t>
  </si>
  <si>
    <t>MU497</t>
  </si>
  <si>
    <t>WOS:A1993MU49700006</t>
  </si>
  <si>
    <t>VINCENT, WF</t>
  </si>
  <si>
    <t>POLES TOGETHER</t>
  </si>
  <si>
    <t>VINCENT, WF (corresponding author), UNIV LAVAL,CTR ETUD NORD,QUEBEC CITY G1K 7P4,QUEBEC,CANADA.</t>
  </si>
  <si>
    <t>Vincent, Warwick/AAH-6152-2019</t>
  </si>
  <si>
    <t>10.1017/S0954102093000446</t>
  </si>
  <si>
    <t>ML083</t>
  </si>
  <si>
    <t>WOS:A1993ML08300001</t>
  </si>
  <si>
    <t>CASAUX, RJ; BARRERAORO, ER</t>
  </si>
  <si>
    <t>THE DIET OF THE BLUE-EYED SHAG, PHALACROCORAX-ATRICEPS-BRANSFIELDENSIS FEEDING IN THE BRANSFIELD STRAIT</t>
  </si>
  <si>
    <t>ANTARCTICA; CORMORANT; FISH; DIET; PREY REMAINS</t>
  </si>
  <si>
    <t>The diet of the Antarctic blue-eyed shag Phalacrocorax atriceps bransfieldensis was analysed based on the identification of the prey items in 50 regurgitated casts collected at Duthoit Point, Nelson Island, in February 1991. Fish remains occurred in 100% of the casts and represented 68% by number and 90% by weight of the total prey items. From a total of 2112 otoliths found, 1176 fish specimens were identified belonging to four demersal-benthic species: Harpagifer antarcticus, Notothenia neglecta, Nototheniops nudifrons and Trematomus newnesi. Equations to estimate total length and weight from otolith length are provided. H. antarcticus and N. neglecta were the most frequent (92%) and important by weight (66%) respectively. Cephalopod beaks found indicate benthic octopods as the second group in importance after fish. Other invertebrates such as polychaetes, gastropods, bivalves and crustaceans were only occasional. The presence of algae and stones in the casts is attributed to accidental ingestion. Our results are in general agreement with those published for other Antarctic localities which indicate that P. atriceps is a benthic coastal feeder, with fish as its main food.</t>
  </si>
  <si>
    <t>CASAUX, RJ (corresponding author), INST ANTARTICO ARGENTINO,DIV BIOL,CERRITO 1248,RA-1010 BUENOS AIRES,ARGENTINA.</t>
  </si>
  <si>
    <t>10.1017/S0954102093000458</t>
  </si>
  <si>
    <t>WOS:A1993ML08300002</t>
  </si>
  <si>
    <t>JONES, VJ; JUGGINS, S; ELLISEVANS, JC</t>
  </si>
  <si>
    <t>THE RELATIONSHIP BETWEEN WATER CHEMISTRY AND SURFACE SEDIMENT DIATOM ASSEMBLAGES IN MARITIME ANTARCTIC LAKES</t>
  </si>
  <si>
    <t>DIATOMS; TRAINING DATASET; NUTRIENTS; SALINITY; MULTIVARIATE ANALYSIS</t>
  </si>
  <si>
    <t>Maritime Antarctic freshwater lakes and their catchments are inherently simple systems in an environment which is characterized by strong seasonality. Such lakes offer excellent opportunities to study the interaction of water chemistry and plant communities. The response of diatom species to environmental gradients was assessed by constructing a diatom and water chemistry dataset from 59 lakes at two locations (Livingston Island, South Shetland Islands and Signy Island, South Orkney Islands). Results indicate that diatom species abundance is predominately related to nutrient and salinity gradients. The dataset will be used to create transfer functions which can be applied to sediment core diatom assemblages to reconstruct historical patterns of lake chemistry.</t>
  </si>
  <si>
    <t>JONES, VJ (corresponding author), UCL, ENVIRONM CHANGE RES CTR, DEPT GEOG, 26 BEDFORD WAY, LONDON WC1H 0AP, ENGLAND.</t>
  </si>
  <si>
    <t>Juggins, Steve/D-1653-2010</t>
  </si>
  <si>
    <t>Juggins, Steve/0000-0003-4466-424X</t>
  </si>
  <si>
    <t>10.1017/S095410209300046X</t>
  </si>
  <si>
    <t>WOS:A1993ML08300003</t>
  </si>
  <si>
    <t>KLAGES, M</t>
  </si>
  <si>
    <t>DISTRIBUTION, REPRODUCTION AND POPULATION-DYNAMICS OF THE ANTARCTIC GAMMARIDEAN AMPHIPOD EUSIRUS-PERDENTATUS CHEVREUX, 1912 (CRUSTACEA)</t>
  </si>
  <si>
    <t>EUSIRUS-PERDENTATUS; POPULATION DYNAMICS; GAMMARIDEAN AMPHIPOD; BENTHIC INVERTEBRATES</t>
  </si>
  <si>
    <t>The geographical distribution and depth zonation of Eusirus perdentatus Chevreux, 1912 in the eastern Weddell Sea and adjacent Lazarev Sea (Antarctica) is described. A total of 963 individuals of this carnivorous predator caught during six successive cruises at 71 stations between 176 and 799 metres water depths were used. Individuals of E. perdentatus have been kept alive for nearly five months in the laboratory. During this period females released 53 juveniles in April. Oocytes and embryos of females have been counted and measured. The duration of embryonic development in E. perdentatus was estimated at c. 12 months, using an empirical relationship based on the mean diameter of 4390 fertilized eggs. There is strong evidence that this species is semelparous with hatching of juveniles at the end of austral summer. Two methods, herein termed as Year Class Model and Moult Class Model, have been applied in order to describe the growth of females by means of cumulative length-frequency data.</t>
  </si>
  <si>
    <t>KLAGES, M (corresponding author), ALFRED WEGENER INST POLAR &amp; MARINE RES,D-27568 BREMERHAVEN,GERMANY.</t>
  </si>
  <si>
    <t>10.1017/S0954102093000471</t>
  </si>
  <si>
    <t>WOS:A1993ML08300004</t>
  </si>
  <si>
    <t>ROBERTS, NJ; BURTON, HR; PITSON, GA</t>
  </si>
  <si>
    <t>VOLATILE ORGANIC-COMPOUNDS FROM ORGANIC LAKE, AN ANTARCTIC, HYPERSALINE, MEROMICTIC LAKE</t>
  </si>
  <si>
    <t>REDUCED SULFUR COMPOUNDS; DIMETHYLSULFIDE; POLYSULFIDE; PHENOL</t>
  </si>
  <si>
    <t>Five volatile organic compounds were identified throughout 1991 in the hypolimnion of Organic Lake. These were dimethylsulphide (DMS), dimethyldisulphide (DM2S), dimethyltrisulphide (DM3S), dimethyltetrasulphide (DM4S) and phenol. The concentration of these compounds increased with lake depth. The concentration of DMS and DM2S was higher in the sediment than in the water column. Carbon disulphide occurred only in the sediment. DMS was the only volatile organic compound detected in the epilimnion of the lake, where its concentration increased from winter onwards. The source of DMS was not dimethylsulphoniopropionate (DMSP). This was determined by hydroxylation of the sample with NaOH. There was no change in the concentration of DMS but the concentration of DM2S increased dramatically while the concentrations of DM3S and DM4S decreased concomitantly. This has important implications in the estimation of DMS derived from DMSP by hydroxylation when organic polysulphides are also present. The stability of the hypolimnion of Organic Lake was reflected by the lack of change in temperature, density, redox potential and the relatively constant concentration of volatile organic compounds throughout the year. Potential sources of the volatile organic compounds are discussed in relation to the isolated nature of the lake.</t>
  </si>
  <si>
    <t>ROBERTS, NJ (corresponding author), AUSTRALIAN ANTARCTIC DIV,CHANNEL HIGHWAY,KINGSTON,TAS 7050,AUSTRALIA.</t>
  </si>
  <si>
    <t>10.1017/S0954102093000483</t>
  </si>
  <si>
    <t>WOS:A1993ML08300005</t>
  </si>
  <si>
    <t>WHITEHOUSE, MJ; SYMON, C; PRIDDLE, J</t>
  </si>
  <si>
    <t>VARIATIONS IN THE DISTRIBUTION OF CHLOROPHYLL-A AND INORGANIC NUTRIENTS AROUND SOUTH-GEORGIA, SOUTH-ATLANTIC</t>
  </si>
  <si>
    <t>SOUTHERN OCEAN; SOUTH-GEORGIA; CHLOROPHYLL; NITROGEN; PHOSPHORUS; SILICON; VARIABILITY</t>
  </si>
  <si>
    <t>Data collected on four large-scale surveys around the subantarctic island of South Georgia provide information on the variability in the distribution of chlorophyll and inorganic nutrients during the austral summer and winter. During three summer surveys, surface water chlorophyll and nutrient concentrations were highly patchy over scales ranging from a few to hundreds of kilometres. The highest measurement of chlorophyll a was 8 mg m-3 and a wide range of nutrient concentrations were found; 5-32 mmol m-3 NO3-N, 1.1-2.2 mmol m-3 PO4-P and 8-60 mmol m-3 Si(OH)4-Si. In winter, chlorophyll and nutrient levels were far more uniform, with chlorophyll concentrations lower and nutrient concentrations generally higher than in summer. The spatial variability in nutrient concentrations was due to a variety of factors acting over a range of scales, however biological processes appeared most important in creating the mesoscale patchiness around the island. Although phytoplankton abundance and nutrient concentrations were not directly correlated, the scales of variability were clearly similar.</t>
  </si>
  <si>
    <t>WHITEHOUSE, MJ (corresponding author), NERC,BRITISH ANTARCTIC SURVEY,HIGH CROSS,MADINGLEY RD,CAMBRIDGE CB3 0ET,ENGLAND.</t>
  </si>
  <si>
    <t>10.1017/S0954102093000495</t>
  </si>
  <si>
    <t>WOS:A1993ML08300006</t>
  </si>
  <si>
    <t>NIGRO, M</t>
  </si>
  <si>
    <t>NEARSHORE POPULATION CHARACTERISTICS OF THE CIRCUMPOLAR ANTARCTIC SCALLOP ADAMUSSIUM-COLBECKI (SMITH, 1902) AT TERRA-NOVA BAY (ROSS SEA)</t>
  </si>
  <si>
    <t>NIGRO, M (corresponding author), UNIV PISA,DIPARTIMENTO BIOMED SPERIMENTALE,SEZ BIOL &amp; GENET,VIA A VOLTA 4,I-56126 PISA,ITALY.</t>
  </si>
  <si>
    <t>10.1017/S0954102093000501</t>
  </si>
  <si>
    <t>WOS:A1993ML08300007</t>
  </si>
  <si>
    <t>BUATOIS, LA; MEDINA, FJ</t>
  </si>
  <si>
    <t>STRATIGRAPHY AND DEPOSITIONAL SETTING OF THE LAGRELIUS POINT FORMATION FROM THE LOWER CRETACEOUS OF JAMES-ROSS-ISLAND, ANTARCTICA</t>
  </si>
  <si>
    <t>SEDIMENTARY ENVIRONMENT; STRATIGRAPHY; TURBIDITE SYSTEMS; CRETACEOUS; JAMES-ROSS-ISLAND</t>
  </si>
  <si>
    <t>The Lagrelius Point Formation (?Barremian-Aptian) is the basal unit of the Gustav Group and crops out on the north-west coast of James Ross Island. It consists of about 250 m of coarse-grained siliciclastic rocks. The type section of the Lagrelius Point Formation is defined here from just south of Lagrelius Point. The measured section comprises the uppermost 80 m of the unit and mainly consists of clast-supported, boulder, cobble to pebble conglomerates; very coarse to medium-grained sandstones occur rarely. Four sedimentary facies are recognized. A disorganized conglomerate facies (1) is interpreted as having been deposited from non-cohesive debris flows and high density gravelly turbidity currents. Inversely graded conglomerate facies (2) and normally graded to graded stratified conglomerate and pebbly sandstone facies (3) reflect sedimentation from high density gravelly turbidity currents. Massive and parallel stratified sandstone facies (4) is thought to record deposition from high density sandy turbidity currents. Two types of facies assemblages have been recognized. A major channel assemblage, represented by the lower part of the measured section and the minor channel assemblage forming the upper part of the section. The total succession is thought to represent the aggradation of a major submarine braided channel followed by the establishment and subsequent infill of a series of minor channels in a marginal terrace.</t>
  </si>
  <si>
    <t>BUATOIS, LA (corresponding author), UNIV TUCUMAN,FAC CIENCIAS NAT,CASILLA CORREO 1 CC,RA-4000 TUCUMAN,ARGENTINA.</t>
  </si>
  <si>
    <t>10.1017/S0954102093000513</t>
  </si>
  <si>
    <t>WOS:A1993ML08300008</t>
  </si>
  <si>
    <t>HARLEY, SL</t>
  </si>
  <si>
    <t>SAPPHIRINE GRANULITES FROM THE VESTFOLD HILLS, EAST ANTARCTICA - GEOCHEMICAL AND METAMORPHIC EVOLUTION</t>
  </si>
  <si>
    <t>SAPPHIRINE; GRANULITE; GEOCHEMISTRY; VESTFOLD HILLS</t>
  </si>
  <si>
    <t>A varied suite of sapphirine-bearing and quartz-undersaturated granulites, the Taynaya Paragneiss, occur as boudins and enclaves within the c. 2500 Ma old felsic orthogneisses of northern Vestfold Hills. Highly magnesian varieties with X(Mg) (= 100x(Mg/(Mg + Fe)) near 95 preserve the assemblage sapphirine + enstatite + spinel, whereas sapphirine + cordierite + sillimanite + corundum occurs in aluminous and feldspathic types with X(Mg) near 90. Phase equilibria and relative thermometry based on Al2O3 solubility in enstatite indicate equilibration of these assemblages at c. 830-880-degrees-C and 0.35-0.85 GPa. There is no evidence for the extreme temperatures (1000-1100-degrees-C) previously proposed for early metamorphism in the Vestfold Hills, and no indication in the metamorphic assemblages of isobaric cooling prior to 2500 Ma. Two types of metasomatism have altered the bulk rock compositions near boudin and enclave margins. Cordierite rinds locally formed on corundum-sillimanite granulites reflect interaction with magmatic precursors to the enclosing felsic gneisses, as supported by the isotopic and chemical compositions of cordierite channel volatiles. More extensive metasomatism producing schistose phlogopite + sapphirine rinds on all boudins involved infiltration of a LILE-enriched fluid which introduced K2O, H2O, Fe, Rb, Ba and minor Sr along the boudin margins. Whole rock geochemistry of Taynaya Paragneiss unaffected by this metasomatism is consistent with their derivation from evaporitic mudstones, and implies the existence of a basement older than the dominant 2500 Ma orthogneisses.</t>
  </si>
  <si>
    <t>HARLEY, SL (corresponding author), UNIV EDINBURGH,GRANT INST,DEPT GEOL &amp; GEOPHYS,KINGS BLDG,EDINBURGH EH9 3JW,SCOTLAND.</t>
  </si>
  <si>
    <t>EIMF, EIMF/AAD-8512-2020</t>
  </si>
  <si>
    <t>EIMF, EIMF/0000-0001-6248-6657; Harley, Simon/0000-0002-1903-939X</t>
  </si>
  <si>
    <t>10.1017/S0954102093000525</t>
  </si>
  <si>
    <t>WOS:A1993ML08300009</t>
  </si>
  <si>
    <t>IMPLICATIONS OF THE BREAK-UP OF WORDIE ICE SHELF, ANTARCTICA FOR SEA-LEVEL</t>
  </si>
  <si>
    <t>ICE SHELVES; GLACIERS; CLIMATE CHANGE; SEA LEVEL; LANDSAT</t>
  </si>
  <si>
    <t>Temperature records in the Antarctic Peninsula have shown a climatic warming of 1.5-degrees-C over the past 30 years and a number of ice shelves have retreated. The most dramatic retreat has been that of Wordie Ice Shelf which has undergone a catastrophic disintegration since the 1960s. Understanding the cause and mechanism of the break-up may provide important clues to the fate of ice shelves farther south which, it has been suggested, help to stabilize the West Antarctic Ice Sheet. The break-up of Wordie Ice Shelf has been analysed using Landsat and SPOT imagery. These observations show that the relative contribution of the various input glaciers to the grounding line flux has not altered during the break-up. This means that the effect of the rapid and almost complete removal of the ice shelf has not been transmitted upstream and is not causing a rapid increase in velocities on the input glaciers. The volume of grounded ice in the catchment of Wordie Ice Shelf will thus, be largely unaffected by the break-up and there will be no significant contribution to sea level change. Since other ice shelves around the Antarctic Peninsula are also fed by relatively steep mountain glaciers the effect of the loss of the ice shelves on sea level would be likely to be similarly small.</t>
  </si>
  <si>
    <t>VAUGHAN, DG (corresponding author), NERC,BRITISH ANTARCTIC SURVEY,HIGH CROSS,MADINGLEY RD,CAMBRIDGE CB3 0ET,ENGLAND.</t>
  </si>
  <si>
    <t>10.1017/S0954102093000537</t>
  </si>
  <si>
    <t>WOS:A1993ML08300010</t>
  </si>
  <si>
    <t>WEBB, JA; FIELDING, CR</t>
  </si>
  <si>
    <t>REVISED STRATIGRAPHICAL NOMENCLATURE FOR THE PERMO-TRIASSIC FLAGSTONE BENCH FORMATION, NORTHERN PRINCE CHARLES MOUNTAINS, EAST ANTARCTICA</t>
  </si>
  <si>
    <t>WEBB, JA (corresponding author), LA TROBE UNIV,DEPT GEOL,BUNDOORA,VIC 3083,AUSTRALIA.</t>
  </si>
  <si>
    <t>Webb, John/B-2479-2012</t>
  </si>
  <si>
    <t>Webb, John/0000-0002-6357-5966</t>
  </si>
  <si>
    <t>10.1017/S0954102093000549</t>
  </si>
  <si>
    <t>WOS:A1993ML08300011</t>
  </si>
  <si>
    <t>NEDWELL, DB; WALKER, TR; ELLISEVANS, JC; CLARKE, A</t>
  </si>
  <si>
    <t>MEASUREMENTS OF SEASONAL RATES AND ANNUAL BUDGETS OF ORGANIC-CARBON FLUXES IN AN ANTARCTIC COASTAL ENVIRONMENT AT SIGNY ISLAND, SOUTH ORKNEY ISLANDS, SUGGEST A BROAD BALANCE BETWEEN PRODUCTION AND DECOMPOSITION</t>
  </si>
  <si>
    <t>MARINE-SEDIMENTS; SEA-ICE; BENTHIC MICROALGAE; MICROBIAL ACTIVITY; SULFATE REDUCTION; OXYGEN; MINERALIZATION; PHYTOPLANKTON; DIATOMS; MATTER</t>
  </si>
  <si>
    <t>We report here the first comprehensive seasonal study of benthic microbial activity in an Antarctic coastal environment. Measurements were made from December 1990 to February 1992 of oxygen uptake and sulfate reduction by inshore coastal sediments at Signy Island, South Orkney Islands, Antarctica. From these measurements the rate of benthic mineralization of organic matter was calculated. In addition, both the deposition rate of organic matter to the bottom sediment and the organic carbon content of the bottom sediment were measured during the same period. Organic matter input to the sediment was small under winter ice cover, and the benthic respiratory activity and the organic content of the surface sediment declined during this period as available organic matter was depleted. On an annual basis, about 32% of benthic organic matter mineralization was anoxic, but the proportion of anoxic compared with oxic mineralization increased during the winter as organic matter was increasingly buried by the amphipod infauna. Fresh organic input occurred as the sea ice melted and ice algae biomass sedimented onto the bottom, and input was sustained during the spring after ice breakup by continued primary production in the water column. The benthic respiratory rate and benthic organic matter content correspondingly increased towards the end of winter with the input of this fresh organic matter. The rates of oxygen uptake during the southern summer (80 to 90 mmol of O2 m-2 day-1) were as high as those reported for other sediments at much higher environmental temperatures, and the annual mineralization of organic matter was equally high (12 mol of C m-2 year-1). Seasonal variations of benthic activity in this antarctic coastal sediment were regulated by the input and availability of organic matter and not by seasonal water temperature, which was relatively constant at between -1.8 and 0.5-degrees-C. We conclude that despite the low environmental temperature, organic matter degradation broadly balanced organic matter production, although there may be significant interrannual variations in the sources of the organic matter inputs.</t>
  </si>
  <si>
    <t>Walker BSc, MPhil, PhD, Tony R./ABA-4581-2020</t>
  </si>
  <si>
    <t>Walker BSc, MPhil, PhD, Tony R./0000-0001-9008-0697</t>
  </si>
  <si>
    <t>10.1128/AEM.59.12.3989-3995.1993</t>
  </si>
  <si>
    <t>MK854</t>
  </si>
  <si>
    <t>Green Published, Bronze</t>
  </si>
  <si>
    <t>WOS:A1993MK85400002</t>
  </si>
  <si>
    <t>KAPPEN, L</t>
  </si>
  <si>
    <t>PLANT ACTIVITY UNDER SNOW AND ICE, WITH PARTICULAR REFERENCE TO LICHENS</t>
  </si>
  <si>
    <t>ARCTIC</t>
  </si>
  <si>
    <t>LICHENS; HIGHER PLANTS; WATER RELATIONS; LIFE STRATEGIES; PHOTOSYNTHETIC PRODUCTION; ICE; SNOW</t>
  </si>
  <si>
    <t>CONTINENTAL ANTARCTIC CRYPTOGAMS; CARBON-DIOXIDE EXCHANGE; PHYSIOLOGICAL INVESTIGATIONS; USNEA-SPHACELATA; DARK RESPIRATION; SCOTS PINE; PHOTOSYNTHESIS; WINTER; STRESS; PHOTOINHIBITION</t>
  </si>
  <si>
    <t>In polar ecosystems primary producers have to cope with the very limited living conditions of the harsh climate. Vascular plants in the Northern Hemisphere extend to the northern-most edges of the continents, but only two taxa are present as far south as the Antarctic Peninsula region in the Southern Hemisphere. Lower plants, lichens in particular, become more important with increasing latitudes and form the dominant element of the Antarctic vegetation. Based on recent investigations and literature, this paper discusses to what extent lichens are better adapted to snow and ice than vascular plants. Vascular plants in high latitudes have high freezing tolerances but are photosynthetically inactive in winter (e.g., evergreen coniferous species), while lichens in a highly freezing-tolerant stage can be active and productive under winter conditions. Vascular plants can be active under snow but have no photosynthesis if the tissue is frozen. Recent in situ measurements indicate that lichens are able to photosynthesize at temperatures below -10-degrees-C, apparently in the frozen state. It was also found that photosynthetic CO2 exchange of dry thalli can be activated by snow during frost. Water uptake during winter was also recorded for coniferous trees at the arctic timberline. This uptake may reduce water stress in conifers but apparently has no relevance for metabolic activity. Water uptake from snow and metabolic activity at -10-degrees-C are possible for lichens because they are able to photosynthesize at water potentials lower than -20 MPa. Although lichens are adapted to be active in snow at low temperatures, strong light on clear days may inhibit the photosynthetic apparatus.</t>
  </si>
  <si>
    <t>CHRISTIAN ALBRECHTS UNIV KIEL, INST POLAROKOL, WISCHHOFSTR 1-3, BAU 12, D-24148 KIEL, GERMANY.</t>
  </si>
  <si>
    <t>ARCTIC INST N AMER</t>
  </si>
  <si>
    <t>CALGARY</t>
  </si>
  <si>
    <t>UNIV OF CALGARY 2500 UNIVERSITY DRIVE NW 11TH FLOOR LIBRARY TOWER, CALGARY, ALBERTA T2N 1N4, CANADA</t>
  </si>
  <si>
    <t>0004-0843</t>
  </si>
  <si>
    <t>1923-1245</t>
  </si>
  <si>
    <t>Arctic</t>
  </si>
  <si>
    <t>10.14430/arctic1356</t>
  </si>
  <si>
    <t>Environmental Sciences; Geography, Physical</t>
  </si>
  <si>
    <t>Environmental Sciences &amp; Ecology; Physical Geography</t>
  </si>
  <si>
    <t>MQ450</t>
  </si>
  <si>
    <t>WOS:A1993MQ45000003</t>
  </si>
  <si>
    <t>BOUTRON, CF; DUCROZ, FM; GORLACH, U; JAFFREZO, JL; DAVIDSON, CI; BOLSHOV, MA</t>
  </si>
  <si>
    <t>SIZE VARIATIONS IN HEAVY-METAL CONCENTRATIONS IN FRESH GREENLAND SNOW FROM JANUARY TO AUGUST 1989</t>
  </si>
  <si>
    <t>ATMOSPHERIC ENVIRONMENT PART A-GENERAL TOPICS</t>
  </si>
  <si>
    <t>LEAD; HEAVY METALS; SNOW; GREENLAND; GLOBAL POLLUTION; AIR TRAJECTORIES; TRACE ANALYSIS</t>
  </si>
  <si>
    <t>ATMOSPHERIC TRACE-ELEMENTS; ENEWETAK-ATOLL; DRY DEPOSITION; ARCTIC AEROSOL; ANTARCTIC ICE; LEAD; TRANSPORT; POLLUTION; CADMIUM; COPPER</t>
  </si>
  <si>
    <t>Concentrations of lead, cadmium, copper and zinc have been measured in a variety of samples of fresh or slightly aged snow collected at Dye 3, south Greenland, on a precipitation event basis from January to August 1989. Measured concentrations are found to be very variable from one snowfall to another, with high concentration peaks occurring in April and June. The four metals are shown to be mainly derived from anthropogenic sources, with the exception of Cu and Zn for some of the samples. The data obtained for several snow events are further discussed using 5 days backward air mass trajectories together with data for various other chemical species.</t>
  </si>
  <si>
    <t>UNIV GRENOBLE 1, UFR MECAN, F-38041 GRENOBLE, FRANCE; CARNEGIE MELLON UNIV, DEPT CIVIL ENGN, PITTSBURGH, PA 15213 USA; RUSSIAN ACAD SCI, INST SPECT, TROITSK 142092, RUSSIA</t>
  </si>
  <si>
    <t>Communaute Universite Grenoble Alpes; Universite Grenoble Alpes (UGA); Carnegie Mellon University; Russian Academy of Sciences; Institute of Spectroscopy</t>
  </si>
  <si>
    <t>BOUTRON, CF (corresponding author), CNRS, GLACIOL &amp; GEOPHYS ENVIRONNEMENT LAB, 54 RUE MOLIERE, DOMAINE UNIV, BP 96, F-38402 ST MARTIN DHERES, FRANCE.</t>
  </si>
  <si>
    <t>Bolshov, Mikhail/J-2249-2012; Davidson, Cliff/T-8985-2019; jaffrezo, jean-luc/HIU-0016-2022</t>
  </si>
  <si>
    <t>0004-6981</t>
  </si>
  <si>
    <t>ATMOS ENVIRON A-GEN</t>
  </si>
  <si>
    <t>17-18</t>
  </si>
  <si>
    <t>10.1016/0960-1686(93)90309-M</t>
  </si>
  <si>
    <t>MP871</t>
  </si>
  <si>
    <t>WOS:A1993MP87100008</t>
  </si>
  <si>
    <t>CURRY, JA; RADKE, LF</t>
  </si>
  <si>
    <t>POSSIBLE ROLE OF ICE CRYSTALS IN OZONE DESTRUCTION OF THE LOWER ARCTIC ATMOSPHERE</t>
  </si>
  <si>
    <t>OZONE; ARCTIC; ICE CRYSTALS</t>
  </si>
  <si>
    <t>APRIL 1986; SURFACE OZONE; LIDAR MEASUREMENTS; ANTARCTIC OZONE; HAZE STRUCTURE; POLAR SUNRISE; ALERT CANADA; AGASP-II; DEPLETION; BROMINE</t>
  </si>
  <si>
    <t>Recent observations have highlighted ozone destruction in the lower Arctic atmosphere during spring, as the Sun rises. The ozone destruction occurs in the surface radiation inversion layer and has been linked to the presence of bromine. The purely gas-phase mechanisms that have been previously proposed are inadequate to explain the observations of rapid destruction of boundary layer ozone. In view of the widespread occurrence of lower tropospheric ice crystals in the Arctic, heterogeneous chemical reactions occurring on the surfaces of ice crystals are proposed here as a mechanism to explain the rapid ozone destruction. Heterogeneous reactions have the potential to modulate the ozone destruction both through the production of BrOx and also by depleting the atmosphere of NOx. Using data obtained from the University of Washington research aircraft, observational evidence is presented for the coincidence of ozone destruction and the presence of ice crystals in the Arctic troposphere. The ozone destruction is hypothesized to be modulated by the availability of sufficient sunlight and Br-x. The proposed mechanism has the advantage of potentially explaining the observed rate of ozone destruction in the lower Arctic troposphere, while at the same time being consistent with the dynamics and thermodynamics of the Arctic troposphere.</t>
  </si>
  <si>
    <t>NATL CTR ATMOSPHER RES,DIV ATMOSPHER TECHNOL,BOULDER,CO 80307</t>
  </si>
  <si>
    <t>National Center Atmospheric Research (NCAR) - USA</t>
  </si>
  <si>
    <t>CURRY, JA (corresponding author), UNIV COLORADO,DEPT AEROSP ENGN SCI,ATMOSPHER &amp; OCEAN SCI PROGRAM,CAMPUS BOX 429,BOULDER,CO 80309, USA.</t>
  </si>
  <si>
    <t>10.1016/0960-1686(93)90318-S</t>
  </si>
  <si>
    <t>WOS:A1993MP87100017</t>
  </si>
  <si>
    <t>OLMEZ, I; FIREMAN, EL; LANGWAY, CC</t>
  </si>
  <si>
    <t>TRACE-ELEMENTS IN BASAL ICE AT DYE-3</t>
  </si>
  <si>
    <t>ICE CORES; BASAL ICE; TRACE METALS; NEUTRON ACTIVATION ANALYSIS</t>
  </si>
  <si>
    <t>CLIMATIC RECORD; ANTARCTIC ICE; GREENLAND; CORE</t>
  </si>
  <si>
    <t>A suite of 14 individual debris and silt-laden samples were selected from the bottom 30 m increment of 2035 m deep Dye-3 Greenland ice core. Concentrations of trace elements in these samples were measured by instrumental neutron activation analysis (INAA). The results show characteristic elemental patterns for the embedded particles and debris from two different sources. The upper samples contain trace element marker species identifying atmospherically transported material; the lower samples contain marker species identifying particles originating from continental crustal lithologies from two different sub-ice source areas. This study supports the theory that bedrock scouring is the origin of particles in the bottom 23.6 m of the Dye-3 core, and atmospheric transport and deposition is the origin of the particles above this depth; some particles may be of volcanic origin.</t>
  </si>
  <si>
    <t>SMITHSONIAN ASTROPHYS OBSERV,CAMBRIDGE,MA 02138; SUNY BUFFALO,DEPT GEOL SCI,AMHERST,NY 14226</t>
  </si>
  <si>
    <t>Smithsonian Astrophysical Observatory; Harvard University; Smithsonian Institution; State University of New York (SUNY) System; State University of New York (SUNY) Buffalo</t>
  </si>
  <si>
    <t>OLMEZ, I (corresponding author), MIT,NUCL REACTOR LAB,138 ALBANY ST,CAMBRIDGE,MA 02139, USA.</t>
  </si>
  <si>
    <t>10.1016/0960-1686(93)90324-R</t>
  </si>
  <si>
    <t>WOS:A1993MP87100023</t>
  </si>
  <si>
    <t>CROWLEY, TJ</t>
  </si>
  <si>
    <t>GEOLOGICAL ASSESSMENT OF THE GREENHOUSE-EFFECT</t>
  </si>
  <si>
    <t>BULLETIN OF THE AMERICAN METEOROLOGICAL SOCIETY</t>
  </si>
  <si>
    <t>SEA-SURFACE TEMPERATURES; OCEAN-ATMOSPHERE MODEL; SALINE BOTTOM WATER; VOSTOK ICE CORE; CLIMATE SENSITIVITY; ELLESMERE ISLAND; ANTARCTIC ICE; RECORD; CO2; EVOLUTION</t>
  </si>
  <si>
    <t>Geologic studies provide a valuable perspective on the importance of greenhouse forcing for climate change. On both Pleistocene and tectonic time scales, changes in climate are positively correlated with greenhouse gas variations. However, the sensitivity of the system to greenhouse gar. changes cannot yet be constrained by paleoclimate data below its present large range. Geologic records do not support one of the major predictions of greenhouse models-namely, that tropical sea surface temperatures will increase. Geologic data also suggest that winter cooling in high-latitude land areas is less than predicted by models. As the above-mentioned predictions appear to be systemic features of the present generation of climate models, some significant changes in model design may be required to reconcile models and geologic data. However, full acceptance of this conclusion requires more measurements and more systematic compilations of existing geologic data. Since progress in data collection in this area has been quite slow, uncertainties associated with these conclusions may persist for some time.</t>
  </si>
  <si>
    <t>CROWLEY, TJ (corresponding author), TEXAS A&amp;M UNIV SYST,DEPT OCEANOG,COLL STN,TX 77843, USA.</t>
  </si>
  <si>
    <t>0003-0007</t>
  </si>
  <si>
    <t>B AM METEOROL SOC</t>
  </si>
  <si>
    <t>Bull. Amer. Meteorol. Soc.</t>
  </si>
  <si>
    <t>10.1175/1520-0477(1993)074&lt;2363:GAOTGE&gt;2.0.CO;2</t>
  </si>
  <si>
    <t>MM614</t>
  </si>
  <si>
    <t>WOS:A1993MM61400004</t>
  </si>
  <si>
    <t>DIBB, JE; RASMUSSEN, RA; MAYEWSKI, PA; HOLDSWORTH, G</t>
  </si>
  <si>
    <t>NORTHERN-HEMISPHERE CONCENTRATIONS OF METHANE AND NITROUS-OXIDE SINCE 1800 - RESULTS FROM THE MT-LOGAN AND 20D ICE CORES</t>
  </si>
  <si>
    <t>ATMOSPHERIC METHANE; ANTARCTIC ICE; POLAR ICE; TROPOSPHERIC METHANE; EMISSIONS; INCREASE; WETLANDS; SULFATE; NITRATE; BUBBLES</t>
  </si>
  <si>
    <t>Concentrations of CH4 and N2O have been determined in bubbles extracted from the Mt. Logan (Yukon) and 20D (south Greenland) ice cores. The enclosure dates of the trapped gas samples range from 1802 to 1960; thus these data help to document the anthropogenic increases of these two greenhouse gases in the Northern Hemisphere atmosphere. In general, the new data are in accord with previous ice core studies showing accelerating increases in concentration of both gases since 1900. The Mt. Logan records appear to be the first for any trace gases from alpine glacial ice. The present data set is too sparse to be conclusive, but suggests generally higher CH4 concentrations over south Greenland than Mt, Logan, particularly for the 1850 - 1900 period.</t>
  </si>
  <si>
    <t>OREGON GRAD INST,BEAVERTON,OR 97006; NATL HYDROL RES CTR,SASKATOON,SK,CANADA; UNIV CALGARY,ARCTIC INST N AMER,CALGARY T2N 1N4,AB,CANADA</t>
  </si>
  <si>
    <t>Environment &amp; Climate Change Canada; National Hydrology Research Centre; University of Calgary</t>
  </si>
  <si>
    <t>DIBB, JE (corresponding author), UNIV NEW HAMPSHIRE,INST STUDY EARTH OCEANS &amp; SPACE,GLACIER RES GRP,DURHAM,NH 03824, USA.</t>
  </si>
  <si>
    <t>Mayewski, Paul Andrew/HRD-6969-2023</t>
  </si>
  <si>
    <t>10.1016/0045-6535(93)90263-5</t>
  </si>
  <si>
    <t>MQ197</t>
  </si>
  <si>
    <t>WOS:A1993MQ19700011</t>
  </si>
  <si>
    <t>HERVE, F; PANKHURST, RJ; DRAKE, R; BECK, ME; MPODOZIS, C</t>
  </si>
  <si>
    <t>GRANITE GENERATION AND RAPID UNROOFING RELATED TO STRIKE-SLIP FAULTING, AYSEN, CHILE</t>
  </si>
  <si>
    <t>EMPLACEMENT</t>
  </si>
  <si>
    <t>A stock of biotite-muscovite-garnet leucogranite crops out in the lower course of Rio Cisnes as an unusual minor lithology within the predominantly dioritic to tonalitic North Patagonian Batholith. Foliated and unfoliated varieties are present-the former are nearer to the main lineament of the Liquifie-Ofqui Fault Zone (LOFZ). Two-feldspar thermometry indicates equilibration temperatures above 600 degrees C, for pressures probably not over 3 kbar, as suggested by the Mn-rich garnet composition. A Rb-Sr whole-rock isochron age of 9.6 +/- 0.4 Ma (1 sigma error) probably indicates the time of magma crystallization. 40Ar- 39Ar ages of 6.6 +/- 0.3 Ma on muscovite and 5.5 +/- 0.4 Ma on biotite are cooling ages from which a moderate average uplift/denudation rate (similar to 1 mm/ yr) may be calculated. Paucity of occurrence, distribution close to the LOFZ and a near minimum-melt composition all suggest that the leucogranite magma was derived by partial melting of the lower crust, perhaps by decompression melting at a time when uplift/denudation rates were high (4 mm/yr or more are required). Regional evidence for rapid Holocene uplift in the immediate vicinity of the LOFZ substantiates the feasibility of the proposed petrogenetic model, which may be valid in other strike-slip orogenic environments.</t>
  </si>
  <si>
    <t>BRITISH ANTARCTIC SURVEY, CAMBRIDGE CB3 0ET, CAMBS, ENGLAND; WESTERN WASHINGTON UNIV, DEPT GEOL, BELLINGHAM, WA 98225 USA; SERV NACL GEOL &amp; MINERIA, SANTIAGO, CHILE</t>
  </si>
  <si>
    <t>UK Research &amp; Innovation (UKRI); Natural Environment Research Council (NERC); NERC British Antarctic Survey; Western Washington University</t>
  </si>
  <si>
    <t>UNIV CHILE, DEPT GEOL, CASILLA 13518, CORREO 21, SANTIAGO, CHILE.</t>
  </si>
  <si>
    <t>1385-013X</t>
  </si>
  <si>
    <t>10.1016/0012-821X(93)90251-4</t>
  </si>
  <si>
    <t>MT840</t>
  </si>
  <si>
    <t>WOS:A1993MT84000020</t>
  </si>
  <si>
    <t>LANGENAUER, M; KRAHENBUHL, U</t>
  </si>
  <si>
    <t>HALOGEN CONTAMINATION IN ANTARCTIC H5 AND H6 CHONDRITES AND RELATION TO SITES OF RECOVERY</t>
  </si>
  <si>
    <t>IODINE-OVERABUNDANCES; METEORITES; AGES</t>
  </si>
  <si>
    <t>The distribution of the elements F, Cl, Br and I was analysed in layers removed stepwise from Antarctic H5 and H6 chondrites. All meteorites show higher concentrations of these elements on their surfaces than in their interiors. The degree of halogen enrichment cannot be correlated with the degree of visual weathering and is proportional to the time the meteorites were residing on the surface of the Antarctic ice. During this period, aerosols, salts and gaseous components are deposited on the surfaces of the meteorites and diffuse into their interior. The observed contamination level of the meteorites is influenced by leaching properties and diffusion behaviour of the individual halogens. The major contamination source for F, Cl and probably Br is air-borne seaspray; for I it is the gaseous compound methyl iodide (CH3I) produced by biological processes in the sea. Methyl iodide and its oxidation products formed in the Antarctic atmosphere (e.g., I-2) can be transported over longer distances to the interior of Antarctica than air-borne seaspray. Therefore, the ratio of the halogen contamination is related to the collection site of the meteorites. All meteorites that were found in the Antarctic interior are contaminated to a lesser degree by F, Cl and Br relative to I than those found near the coast. The measured enrichment ratio of I/F is a function of the distance between the collection site and the open sea, and increases from the Allan Hills to the Thiel Mountains. By revealing the degree of contamination of a meteorite it is possible to determine its maximum surface residence time on the Antarctic ice.</t>
  </si>
  <si>
    <t>LANGENAUER, M (corresponding author), UNIV BERN, RADIOCHEM LAB, FREIESTR 3, CH-3000 BERN 9, SWITZERLAND.</t>
  </si>
  <si>
    <t>10.1016/0012-821X(93)90255-8</t>
  </si>
  <si>
    <t>WOS:A1993MT84000024</t>
  </si>
  <si>
    <t>BENOIT, PH; SEARS, DWG</t>
  </si>
  <si>
    <t>A RECENT METEORITE SHOWER IN ANTARCTICA WITH AN UNUSUAL ORBITAL HISTORY</t>
  </si>
  <si>
    <t>NATURAL THERMOLUMINESCENCE; ORDINARY CHONDRITES; VICTORIA LAND; ALLAN-HILLS; ICE FIELD; EVOLUTION; ASTEROIDS; EARTH</t>
  </si>
  <si>
    <t>The Antarctic meteorite collection has proved to be a source of many important discoveries, including a number of previously unknown or very rare meteorite types. A thermoluminescence (TL) survey of meteorite samples recovered by the 1988/89 European expedition and pre-1988 American expeditions to the Allan Hills Main blue ice field resulted in the discovery of 15 meteorites with very high TL levels (&gt; 100 krad at 250 degrees C in the glow curve). It is likely that these samples are fragments of a single meteoroid body which: (1) fell very recently and (2) experienced a decrease in orbital perihelia from greater than or equal to 1.1 AU to 1 AU within the last 10(5) yr. Carbon-14 data for two of the samples confirm their young terrestrial age compared to most Antarctic meteorites. Studies of the cosmogenic isotopes in at least one non-Antarctic meteorite, which also has very high natural TL, Jilin, indicate that the meteorite experienced a multi-stage irradiation history, the most recent stage being 0.4 Ma in duration following a major break-up of the object. These meteorites, and the few equivalent modern falls, are the only documented samples from bodies which were recently in Earth-approaching (Amor) orbits (i.e., with perihelion &gt; 1.0 AU), as opposed to the Earth-crossing (Apollo) orbits which are the source of most other meteorites. Their rarity indicates that such rapid orbit changes are unusual for meteoroid bodies and may be the result of isolated, large break-up events.</t>
  </si>
  <si>
    <t>BENOIT, PH (corresponding author), UNIV ARKANSAS,DEPT CHEM &amp; BIOCHEM,COSMOCHEM GRP,FAYETTEVILLE,AR 72701, USA.</t>
  </si>
  <si>
    <t>10.1016/0012-821X(93)90257-A</t>
  </si>
  <si>
    <t>WOS:A1993MT84000026</t>
  </si>
  <si>
    <t>SMITH, DGW; MIURA, Y; LAUNSPACH, S</t>
  </si>
  <si>
    <t>FE, NI AND CO VARIATIONS IN THE METALS OF SOME ANTARCTIC CHONDRITES</t>
  </si>
  <si>
    <t>METEORITES; L6; METAMORPHISM; PLANETARY; PHASES</t>
  </si>
  <si>
    <t>Nearly 4,000 Fe, Ni and Co analyses have been carried out on the metal phases of 12 Antarctic chondritic meteorites by means of the electron microprobe. H-group chondrites show relatively simple patterns of variation for these elements but L- and LL-group members show much more scatter in both Ni and Co concentrations. A single member of the C03 group investigated shows some scatter in the concentrations and also much higher Co concentrations in the high-Ni (awaruite?) phase (1.25-2%) than in the coexisting kamacite (0.2-0.5%). Thus, analysis of the metal phases can provide not only a means of identifying the group to which a meteorite belongs, but also the possibility of distinguishing between individual chondrites from the same group. The overall concentrations of Co in the metal particles in the different groups are considered to be related inversely to the abundance of metal grains in meteorites of these groups while the scatter is interpreted as reflecting characteristics inherited at the time of accretion. The absence of homogenisation of the concentrations of Fe, Ni and Co in the metal particles, even in so-called equilibrated chondrites, provides further evidence against the widely held notion that these meteorites have been involved in a high-temperature prograde metamorphism.</t>
  </si>
  <si>
    <t>YAMAGUCHI UNIV,FAC SCI,DEPT MINERAL SCI &amp; GEOL,YAMAGUCHI 753,JAPAN; SHERRITT GORDON LTD,DIV ANALIT SERV,FT SASKATCHEWAN T8L 2P22,AB,CANADA; UNIV ALBERTA,DEPT GEOL,EDMONTON T6G 2E,AB,CANADA</t>
  </si>
  <si>
    <t>Yamaguchi University; University of Alberta</t>
  </si>
  <si>
    <t>SMITH, DGW (corresponding author), NAT HIST MUSEUM,DEPT MINERAL,CROMWELL RD,LONDON SW7 5BD,ENGLAND.</t>
  </si>
  <si>
    <t>10.1016/0012-821X(93)90259-C</t>
  </si>
  <si>
    <t>WOS:A1993MT84000028</t>
  </si>
  <si>
    <t>PEREZURRIA, E; AVALOS, A; GUZMAN, G; VICENTE, C</t>
  </si>
  <si>
    <t>UREASE PRODUCTION AND SECRETION BY 3 ANTARCTIC LICHEN SPECIES</t>
  </si>
  <si>
    <t>ENDOCYTOBIOSIS AND CELL RESEARCH</t>
  </si>
  <si>
    <t>MASTODIA TESSELATA; USNEA AURANTIACO-ATRA; RAMALINA TEREBRATA; LICHEN; UREASE; RELATIVE WATER CONTENT</t>
  </si>
  <si>
    <t>EVERNIA-PRUNASTRI</t>
  </si>
  <si>
    <t>Mastodia tesselata, Usnea aurantiaco-atra and Ramalina terebrata produce and secrete urease in response to exogenously supplied urea. In some cases, enzyme secretion seems to be an inverse function of endogenous urease contents of the thalli. On the other hand, no clear relation was found between the water content of the lichen thalli and the secretion of urease.</t>
  </si>
  <si>
    <t>FAC MATH &amp; NAT SCI VALPARAISO, VALPARAISO, CHILE</t>
  </si>
  <si>
    <t>PEREZURRIA, E (corresponding author), UNIV COMPLUTENSE MADRID, FAC BIOL, PLANT PHYSIOL LAB, MADRID, SPAIN.</t>
  </si>
  <si>
    <t>Legaz, M. Estrella/K-6462-2014</t>
  </si>
  <si>
    <t>INTERNATIONAL SOCIETY OF ENDOCYTOBIOLOGY</t>
  </si>
  <si>
    <t>TUBINGEN</t>
  </si>
  <si>
    <t>C/O PROF DR. H. SCHENK, UNIV TUEBINGEN, BOTANICAL INST, AUF DER MORGENSTELLE 1, D-72076 TUBINGEN, GERMANY</t>
  </si>
  <si>
    <t>0256-1514</t>
  </si>
  <si>
    <t>ENDOCYTOBIOSIS CELL</t>
  </si>
  <si>
    <t>Endocytobiosis Cell Res.</t>
  </si>
  <si>
    <t>MT692</t>
  </si>
  <si>
    <t>WOS:A1993MT69200008</t>
  </si>
  <si>
    <t>HEYKE, HE</t>
  </si>
  <si>
    <t>SOLUBILITY OF CARBON-DIOXIDE IN FROZEN WATER</t>
  </si>
  <si>
    <t>ERDOL &amp; KOHLE ERDGAS PETROCHEMIE</t>
  </si>
  <si>
    <t>German</t>
  </si>
  <si>
    <t>A basic problem has arisen in the discussion about the role of atmospheric CO2 in the global climatic changes. This refers to the quantity of CO2 confined in frozen water (ice or snow) by adsorption, absorption or ,,chemisorption''. During the determination of CO2 in the air and in the gas bubbles trapped in the Antarctic and Greenland ice cores by the IR spectroscopy, the moisture in the gas sample is frozen out. This step seems to have an effect on the CO2 values obtained. Bearing the significance of the CO2 problem in mind, the accuracy of the applied method should be evaluated.</t>
  </si>
  <si>
    <t>URBAN-VERLAG GMBH</t>
  </si>
  <si>
    <t>PO BOX 70 16 06, D-22016 HAMBURG, GERMANY</t>
  </si>
  <si>
    <t>0014-0058</t>
  </si>
  <si>
    <t>ERDOL KOHLE ERDGAS P</t>
  </si>
  <si>
    <t>Erdol Kohle Erdgas Petrochem.</t>
  </si>
  <si>
    <t>Energy &amp; Fuels; Engineering, Chemical; Engineering, Petroleum; Geosciences, Multidisciplinary</t>
  </si>
  <si>
    <t>Energy &amp; Fuels; Engineering; Geology</t>
  </si>
  <si>
    <t>MP697</t>
  </si>
  <si>
    <t>WOS:A1993MP69700010</t>
  </si>
  <si>
    <t>NAIDU, M; SACHDEVA, U</t>
  </si>
  <si>
    <t>EFFECT OF LOCAL COOLING ON SKIN TEMPERATURE AND BLOOD-FLOW OF MEN IN ANTARCTICA</t>
  </si>
  <si>
    <t>INTERNATIONAL JOURNAL OF BIOMETEOROLOGY</t>
  </si>
  <si>
    <t>ANTARCTICA; CUTANEOUS BLOOD FLOW</t>
  </si>
  <si>
    <t>Alterations to the finger skin temperature (Tsk) and blood flow (FBF) before and after cold immersion on exposure to an Antarctic environment for 8 weeks were studied in 64 subjects. There was a significant fall in Tsk and increase in finger blood now after 1 week of Antarctic exposure. The Tsk did not further change even after 8 weeks of stay in Antarctica but a significant increase in FBF was obtained after 8 weeks. The cold immersion test was performed at non-Antarctic and Antarctic conditions by immersing the hand for 2 min in 0-4 degrees C cold water. In the non-Antarctic environment the Tsk and FBF dropped significantly (P &lt; 0.001) indicating a vasoconstriction response. Interestingly after 8 weeks of stay in Antarctic conditions, the skin temperature dropped (P &lt; 0.001) but the cold induced fall in FBF was inhibited. Based on these observations it may be hypothesized that continuous cold exposure in Antarctica results in vasodilatation, which overrides the stronger vasoactive response of acute cold exposure and thus prevents cold injuries.</t>
  </si>
  <si>
    <t>ALL INDIA INST MED SCI, DEPT PHYSIOL, NEW DELHI 110029, INDIA</t>
  </si>
  <si>
    <t>All India Institute of Medical Sciences (AIIMS) New Delhi</t>
  </si>
  <si>
    <t>0020-7128</t>
  </si>
  <si>
    <t>1432-1254</t>
  </si>
  <si>
    <t>INT J BIOMETEOROL</t>
  </si>
  <si>
    <t>Int. J. Biometeorol.</t>
  </si>
  <si>
    <t>10.1007/BF01387527</t>
  </si>
  <si>
    <t>Biophysics; Environmental Sciences; Meteorology &amp; Atmospheric Sciences; Physiology</t>
  </si>
  <si>
    <t>Biophysics; Environmental Sciences &amp; Ecology; Meteorology &amp; Atmospheric Sciences; Physiology</t>
  </si>
  <si>
    <t>MP626</t>
  </si>
  <si>
    <t>WOS:A1993MP62600009</t>
  </si>
  <si>
    <t>DOWNES, MT; HRSTICH, L; VINCENT, WF</t>
  </si>
  <si>
    <t>EXTRACTION OF CHLOROPHYLL AND CAROTENOID-PIGMENTS FROM ANTARCTIC BENTHIC MATS FOR ANALYSIS BY HPLC</t>
  </si>
  <si>
    <t>JOURNAL OF APPLIED PHYCOLOGY</t>
  </si>
  <si>
    <t>BETA-CAROTENE; CHLOROPHYLL ALPHA; CYANOBACTERIAL MATS; HPLC; MYXOXANTHOPHYLL</t>
  </si>
  <si>
    <t>PERFORMANCE LIQUID-CHROMATOGRAPHY; PHYTOPLANKTON</t>
  </si>
  <si>
    <t>The efficiency of 9:1 acetone-water, DMSO and boiling 9:1 ethanol-water in extracting chlorophyll and carotenoid pigments from benthic cyanobacterial mats from Antarctica for HPLC (high performance liquid chromatography) analysis was examined. Considerable breakdown of chlorophyll alpha was observed after 5 min extraction in boiling ethanol and 2 h extraction in DMSO. Over 50% of the chlorophyll alpha was degraded to chlorophyllide alpha and there was substantial loss of carotenoids after a 15 h exposure of ground cells to cold 9:1 acetone-water. Mild sonication of ground mat material in 9:1 acetone-water followed by a 4 h extraction at 4 degrees C was found to minimise chlorophyll alpha breakdown and dramatically improved the extraction efficiency of chlorophyll alpha, myxoxanthophyll and beta-carotene.</t>
  </si>
  <si>
    <t>DOWNES, MT (corresponding author), NATL INST WATER &amp; ATMOSPHER RES LTD,POB 8602,CHRISTCHURCH,NEW ZEALAND.</t>
  </si>
  <si>
    <t>Vincent, Warwick/AAH-6152-2019; Vincent, Warwick F/C-9522-2009</t>
  </si>
  <si>
    <t>Vincent, Warwick/0000-0001-9055-1938;</t>
  </si>
  <si>
    <t>0921-8971</t>
  </si>
  <si>
    <t>J APPL PHYCOL</t>
  </si>
  <si>
    <t>J. Appl. Phycol.</t>
  </si>
  <si>
    <t>10.1007/BF02184641</t>
  </si>
  <si>
    <t>Biotechnology &amp; Applied Microbiology; Marine &amp; Freshwater Biology</t>
  </si>
  <si>
    <t>MN787</t>
  </si>
  <si>
    <t>WOS:A1993MN78700008</t>
  </si>
  <si>
    <t>KOTIKOV, AL; FRANKKAMENETSKY, AV; LATOV, YO; TROSHICHEV, OA; SHISHKINA, EM; MURPHREE, JS; ELPHINSTONE, RD</t>
  </si>
  <si>
    <t>FILAMENTARY STRUCTURE OF THE WESTWARD ELECTROJET IN THE MIDNIGHT SECTOR AURORAL DISTRIBUTION DURING SUBSTORMS - COMPARISON WITH VIKING AURORAL OBSERVATIONS</t>
  </si>
  <si>
    <t>SYMP OF THE INTERNATIONAL-ASSOC-OF-GEOMAGNETISM-AND-AERONOMY, AT THE 20TH INTERNATIONAL UNION OF GEODESY AND GEOPHYSICS GENERAL ASSEMBLY</t>
  </si>
  <si>
    <t>FIELD-ALIGNED CURRENTS; TWO-DIMENSIONAL OBSERVATIONS; TRAVELING SURGE; CURRENT SYSTEMS; IONOSPHERIC CURRENTS; BIRKELAND CURRENTS; ZONE CURRENTS; CURRENT FLOW; PRECIPITATION; PARAMETERS</t>
  </si>
  <si>
    <t>The relationship between equivalent electric currents, auroral absorption and aurora structures in the midnight auroral distribution is examined using the ground magnetic and riometer observations along the Kara meridional chain of stations and auroral images obtained by the Viking spacecraft. Equivalent currents are calculated by the method of KOTIKOV et al. [(1987) Geophysica 23, 143] on the basis of the magnetic data. A filamentary structure of westward currents is found in the midnight auroral electrojet during substorm expansion phase. This structure develops in the poleward part of the auroral distribution only in those cases when intense auroral absorption spreads to the appropriate latitudes, and these structured westward currents are observed in areas where the UV auroral luminosity is high. Justifications that the calculated equivalent currents are real ionospheric currents are presented. Calculation of the ionospheric conductivity based on the measurements of precipitating electrons from DMSP-F7 shows that the conductivity in the regions of the westward filaments is enhanced.</t>
  </si>
  <si>
    <t>UNIV CALGARY,DEPT PHYS &amp; ASTRON,CALGARY T2N 1N4,ALBERTA,CANADA</t>
  </si>
  <si>
    <t>University of Calgary</t>
  </si>
  <si>
    <t>KOTIKOV, AL (corresponding author), ST PETERSBURG ARCTIC &amp; ANTARCTIC RES INST,ST PETERSBURG 199397,RUSSIA.</t>
  </si>
  <si>
    <t>Kotikov, Andrey/K-3339-2012</t>
  </si>
  <si>
    <t>Kotikov, Andrey/0000-0002-5941-2216</t>
  </si>
  <si>
    <t>10.1016/0021-9169(93)90143-M</t>
  </si>
  <si>
    <t>LY489</t>
  </si>
  <si>
    <t>WOS:A1993LY48900006</t>
  </si>
  <si>
    <t>DAVENPORT, J; SAYER, MDJ</t>
  </si>
  <si>
    <t>PHYSIOLOGICAL DETERMINANTS OF DISTRIBUTION IN FISH</t>
  </si>
  <si>
    <t>Factors Affecting the Distribution of Fish: The-Fisheries-Society-of-the-British-Isles Annual Symposium</t>
  </si>
  <si>
    <t>CONWY, WALES</t>
  </si>
  <si>
    <t>PHYSIOLOGICAL CONSTRAINTS; FISH; DISTRIBUTION</t>
  </si>
  <si>
    <t>DOGFISH SCYLIORHINUS-CANICULA; ACID-BASE REGULATION; FRESH-WATER FISH; BLOODED ANTARCTIC FISHES; TROUT SALMO-GAIRDNERI; BLENNIUS-PHOLIS L; UREA EXCRETION; RAINBOW-TROUT; AMMONIA EXCRETION; RUTILUS-RUTILUS</t>
  </si>
  <si>
    <t>DUNSTAFFNAGE MARINE RES LAB,OBAN PA34 4AD,ARGYLL,SCOTLAND</t>
  </si>
  <si>
    <t>DAVENPORT, J (corresponding author), UNIV MILLPORT,MARINE BIOL STN,MILLPORT KA28 0EG,SCOTLAND.</t>
  </si>
  <si>
    <t>Sayer, Martin DJ/L-9446-2019</t>
  </si>
  <si>
    <t>Sayer, Martin/0000-0003-1949-0081</t>
  </si>
  <si>
    <t>MQ073</t>
  </si>
  <si>
    <t>WOS:A1993MQ07300009</t>
  </si>
  <si>
    <t>VINCENT, WF; CASTENHOLZ, RW; DOWNES, MT; HOWARDWILLIAMS, C</t>
  </si>
  <si>
    <t>ANTARCTIC CYANOBACTERIA - LIGHT, NUTRIENTS, AND PHOTOSYNTHESIS IN THE MICROBIAL MAT ENVIRONMENT</t>
  </si>
  <si>
    <t>ANTARCTICA; CYANOBACTERIA; MICROBIAL MATS; OSCILLATORIA SPP; PHOTOSYNTHESIS</t>
  </si>
  <si>
    <t>SOUTHERN VICTORIA LAND; BLUE-GREEN-ALGAL; STREAMS ANTARCTICA; NATURAL-WATERS; BETA-CAROTENE; ROSS-ISLAND; COMMUNITIES; PIGMENTS; CHLOROPHYLL; ECOSYSTEMS</t>
  </si>
  <si>
    <t>The microenvironmental and photosynthetic characteristics of Antarctic microbial mats were measured in a series of ponds near McMurdo Sound. As elsewhere in Antarctica, these cold-water benthic communities were dominated by oscillatoriacean cyanobacteria. Despite large variations in mat thickness, surface morphology, and color, all of the communities had a similar pigment organization, with a surface carotenoid-rich layer that overlaid a deep chlorophyll maximum (DCM) enriched in phycocyanin as well as chlorophyll a. Spectroradiometric analyses showed that the DCM population inhabited an orange-red shade environment. In several of the mats, the deep-living trichomes migrated up to the surface of the mat within 2 h in response to a 10-fold decrease in surface irradiance. The euphotic layer of the mats was supersaturated in oxygen and contained ammonium and dissolved reactive phosphorus concentrations in excess of 100 mg N . m-3 or P . m-3. Integral photosynthesis by core samples was saturated at low irradiances and varied two- to threefold throughout the continuous 24-h radiation cycle. Oxygen microelectrode analyses showed that the photosynthetic rates were slow to negligible near the surface and maximal in the DCM. These compressed, nutrient-rich euphotic zones have some properties analogous to planktonic systems, but the integrated photosynthetic responses of the community reflect the strong self-shading within the mat and physiological dominance by the motile, DCM populations.</t>
  </si>
  <si>
    <t>UNIV OREGON, DEPT BIOL, EUGENE, OR 97403 USA; NATL INST WATER &amp; ATMOSPHER RES LTD, CHRISTCHURCH, NEW ZEALAND</t>
  </si>
  <si>
    <t>University of Oregon; National Institute of Water &amp; Atmospheric Research (NIWA) - New Zealand</t>
  </si>
  <si>
    <t>UNIV LAVAL, DEPT BIOL, Ste Foy G1K 7P4, PQ, CANADA.</t>
  </si>
  <si>
    <t>Vincent, Warwick/0000-0001-9055-1938; Howard-Williams, Clive/0000-0002-8323-6806</t>
  </si>
  <si>
    <t>10.1111/j.0022-3646.1993.00745.x</t>
  </si>
  <si>
    <t>MR550</t>
  </si>
  <si>
    <t>WOS:A1993MR55000003</t>
  </si>
  <si>
    <t>SPEER, KG; ZENK, W</t>
  </si>
  <si>
    <t>THE FLOW OF ANTARCTIC BOTTOM WATER INTO THE BRAZIL BASIN</t>
  </si>
  <si>
    <t>ATLANTIC-OCEAN; SOUTH-ATLANTIC; VEMA CHANNEL; CIRCULATION</t>
  </si>
  <si>
    <t>The total transport of Antarctic Bottom Water across the Rio Grande Rise, including the western boundary, the Vema Channel, and the Hunter Channel is estimated from hydrographic measurements across these pathways. The contribution of the Vema Channel is greatest at 3.9 X 10(6) m(3) s(-1), which is very close to earlier estimates. The western boundary current contribution is 2.0 X 10(6) m(3) s(-1) and that of the Hunter Channel 0.7 X 10(6) m(3) s(-1). The lower values outside the Vema Channel are offset by the important source of mass they form to the lower density classes of bottom water. About 40% of the now is concentrated in the highest density class representing the source of Weddell Sea Deep Water to the Brazil Basin. The flow structure is characterized by horizontal and vertical recirculation.</t>
  </si>
  <si>
    <t>INST MEERESKUNDE,KIEL,GERMANY</t>
  </si>
  <si>
    <t>SPEER, KG (corresponding author), IFREMER,PHYS OCEANS LAB,BP 70,F-29280 PLOUZANE,FRANCE.</t>
  </si>
  <si>
    <t>10.1175/1520-0485(1993)023&lt;2667:TFOABW&gt;2.0.CO;2</t>
  </si>
  <si>
    <t>MM423</t>
  </si>
  <si>
    <t>WOS:A1993MM42300010</t>
  </si>
  <si>
    <t>STANTON, TK; CLAY, CS; CHU, DZ</t>
  </si>
  <si>
    <t>RAY REPRESENTATION OF SOUND-SCATTERING BY WEAKLY SCATTERING DEFORMED FLUID CYLINDERS - SIMPLE PHYSICS AND APPLICATION TO ZOOPLANKTON</t>
  </si>
  <si>
    <t>3-DIMENSIONAL GREENS-FUNCTION; ELONGATED ELASTIC OBJECTS; EUPHAUSIA-SUPERBA; CYLINDRICAL-SHELL; ANTARCTIC KRILL; FINITE LENGTH; BACKSCATTERING; FIELD; WAVES; FISH</t>
  </si>
  <si>
    <t>Data indicate that certain important types of marine organisms behave acoustically like weakly scattering fluid bodies (i.e., their material properties appear fluidlike and similar to those of the surrounding fluid medium). Use of this boundary condition, along with certain assumptions, allows reduction of what is a very complex scattering problem to a relatively simple, approximate ray-based solution. Because of the diversity of this problem, the formulation is presented in two articles: this first one in which the basic physics of the scattering process is described where the incident sound wave is nearly normally incident upon a single target (i.e., the region in which the scattering amplitude is typically at or near a maximum value for the individual) and the second one [Stanton et al., J. Acoust. Soc. Am. 94, 3463-3472 (1993)] where the formulation is heuristically extended to all angles of incidence and then statistically averaged over a range of angles and target sizes to produce a collective echo involving an aggregation of randomly oriented different sized scatterers. In this article, a simple ray model is employed in the deformed cylinder formulation [Stanton, J. Acoust. Soc. Am. 86, 691-705 (1989)] to describe the scattering by finite length deformed fluid bodies in the general shape of elongated organisms. The work involves single realizations of the length and angle of orientation. Straight and bent finite cylinders and prolate spheroids are treated in separate examples. There is reasonable qualitative comparison between the structure of the data collected by Chu et aL [ICES J. Mar. Sci. 49, 97-106 (1992)] involving two decapod shrimp and this single-target normal-incidence theory. This analysis forms the basis for successful comparison (presented in the companion article) between the extended formulation that is averaged over an ensemble of realizations of length and angle of orientation and scattering data involving aggregations of up to 100's of animals.</t>
  </si>
  <si>
    <t>UNIV WISCONSIN, DEPT GEOL &amp; GEOPHYS, MADISON, WI 53706 USA</t>
  </si>
  <si>
    <t>STANTON, TK (corresponding author), WOODS HOLE OCEANOG INST, DEPT APPL OCEAN PHYS &amp; ENGN, WOODS HOLE, MA 02543 USA.</t>
  </si>
  <si>
    <t>Chu, Dezhang/L-7004-2015</t>
  </si>
  <si>
    <t>ACOUSTICAL SOC AMER AMER INST PHYSICS</t>
  </si>
  <si>
    <t>MELVILLE</t>
  </si>
  <si>
    <t>STE 1 NO 1, 2 HUNTINGTON QUADRANGLE, MELVILLE, NY 11747-4502 USA</t>
  </si>
  <si>
    <t>10.1121/1.407199</t>
  </si>
  <si>
    <t>MM126</t>
  </si>
  <si>
    <t>WOS:A1993MM12600044</t>
  </si>
  <si>
    <t>BUDD, GM</t>
  </si>
  <si>
    <t>WORK IN COLD ENVIRONMENTS - COLD STRESS AND COLD ADAPTATION</t>
  </si>
  <si>
    <t>International Conference on Human-Environment System</t>
  </si>
  <si>
    <t>DEC, 1991</t>
  </si>
  <si>
    <t>TOKYO, JAPAN</t>
  </si>
  <si>
    <t>COLD STRESS; POLAR REGIONS; HUMAN ADAPTATION TO COLD; VASOMOTOR RESPONSES; CLOTHING</t>
  </si>
  <si>
    <t>1. Results from more than half a century of investigation of human adaptation to cold have been so varied that some observers have doubted whether man can adapt to cold at all. 2. This paper considers what challenges to the thermoregulatory system humans experience when living and working in a cold environment (specifically the Antarctic and Subantarctic), what kinds of adaptation have been shown to develop, and what factors might have contributed to the diversity of opinion.</t>
  </si>
  <si>
    <t>BUDD, GM (corresponding author), NATL INST OCCUPAT HLTH &amp; SAFETY,GPO BOX 58,SYDNEY,NSW 2001,AUSTRALIA.</t>
  </si>
  <si>
    <t>10.1016/0306-4565(93)90103-Z</t>
  </si>
  <si>
    <t>MT807</t>
  </si>
  <si>
    <t>WOS:A1993MT80700058</t>
  </si>
  <si>
    <t>SMEDLEY, DJ; KWOK, KCS; KIM, DH</t>
  </si>
  <si>
    <t>SNOWDRIFTING SIMULATION AROUND DAVIS STATION WORKSHOP, ANTARCTICA</t>
  </si>
  <si>
    <t>JOURNAL OF WIND ENGINEERING AND INDUSTRIAL AERODYNAMICS</t>
  </si>
  <si>
    <t>2nd International Colloquium on Bluff Body Aerodynamics and its Applications (BBAA2)</t>
  </si>
  <si>
    <t>DEC 07-10, 1992</t>
  </si>
  <si>
    <t>REQUIREMENTS; WIND</t>
  </si>
  <si>
    <t>This paper describes the simulation of turbulent boundary layer flow in a wind tunnel for the study of snowdrifting around Antarctic buildings. Profiles of mean wind speed and turbulence intensity, and the longitudinal turbulence spectrum, are presented. Similarity parameters proposed by other researchers are applied to the simulation. Showdrifting around the workshop building of Australian Davis Station was investigated. Two attachments to the building were tested to find a way of alleviating a known snowdrifting problem.</t>
  </si>
  <si>
    <t>KOREA NATL HOUSING CORP,HOUSING RES INST,SEOUL,SOUTH KOREA</t>
  </si>
  <si>
    <t>SMEDLEY, DJ (corresponding author), UNIV SYDNEY,SCH CIVIL &amp; MIN ENGN,SYDNEY,NSW 2006,AUSTRALIA.</t>
  </si>
  <si>
    <t>Kwok, Kenny/C-8667-2019</t>
  </si>
  <si>
    <t>Kwok, Kenny/0000-0002-0153-9978</t>
  </si>
  <si>
    <t>0167-6105</t>
  </si>
  <si>
    <t>J WIND ENG IND AEROD</t>
  </si>
  <si>
    <t>J. Wind Eng. Ind. Aerodyn.</t>
  </si>
  <si>
    <t>10.1016/0167-6105(93)90070-5</t>
  </si>
  <si>
    <t>Engineering, Civil; Mechanics</t>
  </si>
  <si>
    <t>Engineering; Mechanics</t>
  </si>
  <si>
    <t>MQ539</t>
  </si>
  <si>
    <t>WOS:A1993MQ53900016</t>
  </si>
  <si>
    <t>VAZQUEZ, MJ; QUINOA, E; RIGUERA, R; SANMARTIN, A; DARIAS, J</t>
  </si>
  <si>
    <t>ANTARCTIC MARINE METABOLITES - NEW POLYHYDROXYLATED STEROIDAL GLYCOSIDES FROM THE STARFISH ODONTASTER-VALIDUS</t>
  </si>
  <si>
    <t>LIEBIGS ANNALEN DER CHEMIE</t>
  </si>
  <si>
    <t>ODONTASTER-VALIDUS; ANTARCTIC STARFISH; ASTEROSAPONIN; VALIDOSIDE; STEROIDAL GLYCOSIDES</t>
  </si>
  <si>
    <t>NATURAL-PRODUCTS; SAPONINS; POLYHYDROXYSTEROIDS; SPECTROSCOPY; SULFATES</t>
  </si>
  <si>
    <t>Two new asterosaponins, validosides A and B, were isolated from the butanolic extract of the starfish Odontaster validus and their structures established as (24S)-24-0-[2,4-di-0-methyl-beta-xylopyranosyl-(1--&gt;2)-alpha-arabinofuranosyl]-5alpha-chol-estane-3beta,4beta,6alpha,8,15beta,24-hexaol 6-0-sodium sulfate (1) and (24S)-24-0-(3-0-methyl-beta-xylopyranosyl)-5alpha-cholestane-3beta, 6alpha,8,15beta,24-pentaol 2'-O-sodium sulfate (2) on the basis of extensive spectroscopic investigations and chemical correlations. Validoside A and B are extremely rarely occurring saponins due to the presence of a sulfated group at C-6 of the aglycone in 1 and at C-2' of a pyranose in 2. The absolute configuration at C-24 was found to be S by the application of the Trost-Mosher methodology.</t>
  </si>
  <si>
    <t>UNIV SANTIAGO COMPOSTELA,FAC QUIM,DEPT QUIM ORGAN,E-15706 SANTIAGO,SPAIN; UNIV CHILE,FAC CIENCIAS,DEPT QUIM,SANTIAGO,CHILE; CSIC,INST PROD NAT &amp; AGROBIOL,E-38206 TENERIFE,SPAIN</t>
  </si>
  <si>
    <t>Universidade de Santiago de Compostela; Universidad de Chile; Consejo Superior de Investigaciones Cientificas (CSIC); CSIC - Instituto de Productos Naturales y Agrobiologia (IPNA)</t>
  </si>
  <si>
    <t>Quiñoá, Emilio/D-8920-2011; Riguera, Ricardo/I-6476-2015</t>
  </si>
  <si>
    <t>Quiñoá, Emilio/0000-0003-3019-3408; Riguera, Ricardo/0000-0001-5133-0454</t>
  </si>
  <si>
    <t>0170-2041</t>
  </si>
  <si>
    <t>LIEBIGS ANN CHEM</t>
  </si>
  <si>
    <t>10.1002/jlac.1993199301205</t>
  </si>
  <si>
    <t>MQ144</t>
  </si>
  <si>
    <t>WOS:A1993MQ14400006</t>
  </si>
  <si>
    <t>MURRAY, AG; JACKSON, GA</t>
  </si>
  <si>
    <t>VIRAL DYNAMICS .2. A MODEL OF THE INTERACTION OF ULTRAVIOLET-LIGHT AND MIXING PROCESSES ON VIRUS SURVIVAL IN SEAWATER</t>
  </si>
  <si>
    <t>MIXED LAYER; MODEL; UV; VIRUS MORTALITY</t>
  </si>
  <si>
    <t>ANTARCTIC SEA ICE; MARINE-BACTERIA; AQUATIC ENVIRONMENTS; SIZE FRACTION; B RADIATION; OCEAN; PHYTOPLANKTON; MORTALITY; DECAY; RATES</t>
  </si>
  <si>
    <t>Viruses are an important component in the functioning of marine ecosystems. They are especially vulnerable at the stage when they are free particles seeking a new host. A major factor in viral mortality during this phase is the presence of ultraviolet (UV) radiation. UV radiation penetrates only a short distance into the water column because of a very high attenuation coefficient. Processes that move viruses to the surface change their UV exposure. We have modelled the mortality of viruses subject to UV radiation by means of a Lagrangian Monte-Carlo type model that incorporates viral movements within the mixed layer. For viruses with a given UV-induced surface mortality, mixed-layer depth and UV attenuation coefficient are important f actors in their water column mortality. Other more subtle factors can also affect viral mortality: nature of the diurnal thermocline; type of mixing; and the time of day that they are released into the water. Viruses not subject to mixing have their mortality rate enhanced by internal wave motion, although the absolute mortality rates may remain low. Increased UV irradiance associated with atmospheric ozone depletion could significantly change viral mortality in polar environments. UV-induced mortality can be comparable to that from biological factors such as virucidal bacteria.</t>
  </si>
  <si>
    <t>TEXAS A&amp;M UNIV SYST, DEPT OCEANOG, COLL STN, TX 77843 USA</t>
  </si>
  <si>
    <t>Murray, Alexander/IQT-0405-2023</t>
  </si>
  <si>
    <t>Murray, Alexander/0000-0002-4094-962X</t>
  </si>
  <si>
    <t>10.3354/meps102105</t>
  </si>
  <si>
    <t>MH484</t>
  </si>
  <si>
    <t>WOS:A1993MH48400010</t>
  </si>
  <si>
    <t>KOJIMA, T; TOMEOKA, K; TAKEDA, H</t>
  </si>
  <si>
    <t>UNUSUAL DARK CLASTS IN THE VIGARANO CV3 CARBONACEOUS CHONDRITE - RECORD OF PARENT BODY PROCESS</t>
  </si>
  <si>
    <t>ALLENDE METEORITE; SOLAR NEBULA; INCLUSIONS; LEOVILLE; XENOLITH</t>
  </si>
  <si>
    <t>Two unusual dark clasts found in the Vigarano CV3 chondrite were examined using an optical microscope and a scanning electron microscope (SEM). Both clasts lack chondrules, Ca-Al-rich inclusions, and coarse-grained mineral fragments; they, instead, contain abundant inclusions that consist of fine grains (&lt; 1 mum) of homogeneous Fe-rich olivine, thus resembling the fine-grained variety of dark inclusions in CV3 chondrites. The external shapes of inclusions in the clasts bear a close resemblance to those of chondrules and chondrule fragments; some of the inclusions are surrounded by dark rims similar to chondrule rims. Our SEM observations reveal the following unusual characteristics: 1) the inclusions are not mere random aggregates of olivine grains but have peculiar internal textures, that is, assemblages of round or oval shaped outlines, which are suggestive of pseudomorphs after porphyritic olivine chondrules; 2) one of thick inclusion rims contains a network of vein-like strings of elongated olivine grains; 3) an Fe-Ni metal aggregate in one of the clasts has an Fe-, Ni-, S-rich halo suggesting a reaction between its precursor and the surrounding matrix and 4) olivine in the clasts commonly shows a swirly, fibrous texture similar to that of phyllosilicate. These characteristics suggest that the dark clasts in Vigarano are not primary aggregates of dust in the solar nebula but were affected by aqueous alteration and subsequent dehydration by heating after accretion to the meteorite parent body. The fine olivine grains in these clasts were presumably produced by thermal transformation of phyllosilicate, as is the case with those in the two thermally metamorphosed Antarctic CM chondrites, Belgica-7904 and Yamato-86720. From textural and mineralogical similarities, some of the dark inclusions and clasts previously reported from CV3 chondrites and other types of meteorites may have origins common with these clasts in Vigarano.</t>
  </si>
  <si>
    <t>UNIV TOKYO,FAC SCI,INST MINERAL,BUNKYO KU,TOKYO 113,JAPAN; KOBE UNIV,FAC SCI,DEPT EARTH &amp; PLANETARY SCI,KOBE 657,JAPAN</t>
  </si>
  <si>
    <t>University of Tokyo; Kobe University</t>
  </si>
  <si>
    <t>10.1111/j.1945-5100.1993.tb00636.x</t>
  </si>
  <si>
    <t>ML322</t>
  </si>
  <si>
    <t>WOS:A1993ML32200008</t>
  </si>
  <si>
    <t>ARAV, A; RUBINSKY, B; FLETCHER, G; SEREN, E</t>
  </si>
  <si>
    <t>CRYOGENIC PROTECTION OF OOCYTES WITH ANTIFREEZE PROTEINS</t>
  </si>
  <si>
    <t>MOLECULAR REPRODUCTION AND DEVELOPMENT</t>
  </si>
  <si>
    <t>VITRIFICATION; CRYOPRESERVATION; OOLEMMA; PIG</t>
  </si>
  <si>
    <t>FREEZING RESISTANCE; ANTARCTIC FISHES; POLAR FISHES; CRYOPRESERVATION; GLYCOPEPTIDES; GLYCOPROTEINS; EMBRYOS; INHIBITION; AMERICANUS; LECTINS</t>
  </si>
  <si>
    <t>Proteins belonging to a family of compounds known as ''antifreeze proteins'' interact with occytes and protect the oolemma from damage at cryogenic temperatures. Experiments were performed with pig oocytes rapidly cooled to cryogenic temperatures in vitrifying solutions with and without antifreeze proteins. Four different types of antifreeze polypeptides and glycoproteins were tested. The integrity of the oolemma was examined with Fluoroscein Diacetate (FDA) staining and morphological examinations. Results show that the pig oocyte oolemma is a primary site of injury during exposure to low temperatures and that all the different proteins have a similar ability to interact with and protect the oolemma. Our results may be important in developing solutions for long-term preservation of oocytes at cryogenic temperatures (cryopreservation). (C) 1993 Wiley-Liss, Inc.</t>
  </si>
  <si>
    <t>UNIV CALIF BERKELEY,DEPT MECH ENGN,BERKELEY,CA 94720; UNIV BOLOGNA,FAC MED VET,IST FISIOL VET,I-40126 BOLOGNA,ITALY; MEM UNIV NEWFOUNDLAND,DEPT BIOL,ST JOHNS A1C 5S7,NEWFOUNDLAND,CANADA; MEM UNIV NEWFOUNDLAND,CTR OCEAN SCI,ST JOHNS A1C 5S7,NEWFOUNDLAND,CANADA</t>
  </si>
  <si>
    <t>University of California System; University of California Berkeley; University of Bologna; Memorial University Newfoundland; Memorial University Newfoundland</t>
  </si>
  <si>
    <t>1040-452X</t>
  </si>
  <si>
    <t>MOL REPROD DEV</t>
  </si>
  <si>
    <t>Mol. Reprod. Dev.</t>
  </si>
  <si>
    <t>10.1002/mrd.1080360413</t>
  </si>
  <si>
    <t>Biochemistry &amp; Molecular Biology; Cell Biology; Developmental Biology; Reproductive Biology</t>
  </si>
  <si>
    <t>MJ620</t>
  </si>
  <si>
    <t>WOS:A1993MJ62000012</t>
  </si>
  <si>
    <t>STRATHDEE, AT; BALE, JS; BLOCK, WC; COULSON, SJ; HODKINSON, ID; WEBB, NR</t>
  </si>
  <si>
    <t>EFFECTS OF TEMPERATURE ELEVATION ON A FIELD POPULATION OF ACYRTHOSIPHON SVALBARDICUM (HEMIPTERA, APHIDIDAE) ON SPITSBERGEN</t>
  </si>
  <si>
    <t>APHID; ARCTIC; CLIMATE CHANGE; LIFE-CYCLE; THERMAL BUDGET</t>
  </si>
  <si>
    <t>INSECT HERBIVORE INTERACTIONS; CARBON-DIOXIDE; INCREASE; REPRODUCTION; ATMOSPHERES; ECOSYSTEMS; HOMOPTERA; WHEAT</t>
  </si>
  <si>
    <t>A manipulation experiment was carried out on a field population of the aphid Acyrthosiphon svalbardicum near Ny Alesund, on the high arctic island of Spitsbergen, using cloches to raise temperature. An average rise in temperature of 2.8 deg. C over the summer season markedly advanced the phenology of both the host plant Dryas octopetala and the aphid. Advanced aphid phenology, with concomitant increases in reproductive output and survival, and successful completion of the life-cycle led to an eleven-fold increase in the number of overwintering eggs. Thermal budget requirements in day degrees above 0 degrees C were calculated for key life-cycle stages of the aphid. Temperature data from Ny Alesund over the past 23 years were used to calculate thermal budgets for the field site over the same period and these were compared with the requirements of the aphid. Each estimated thermal budget was then adjusted to simulate the effect of a + 2, + 4, and - 2 deg. C change in average temperature on aphid performance. This retrospective analysis (i) confirms that the life-cycle of A, svalbardicum is well suited to exploit higher summer temperatures, (ii) indicates that the annual success of local populations are sensitive to small changes in temperature and (iii) suggests that the aphid is living at the limits of its thermal range at Ny Alesund based on its summer thermal budget requirements.</t>
  </si>
  <si>
    <t>BRITISH ANTARCTIC SURVEY, NAT ENVIRONM RES COUNCIL, CAMBRIDGE, CAMBS CB3 0ET, ENGLAND; LIVERPOOL JOHN MOORES UNIV, SCH BIOL &amp; EARTH SCI, LIVERPOOL L3 3AF, ENGLAND; NERC, INST TERR ECOL, FURZEBROOK RES STN, WAREHAM BH20 5AS, DORSET, ENGLAND</t>
  </si>
  <si>
    <t>UK Research &amp; Innovation (UKRI); Natural Environment Research Council (NERC); NERC British Antarctic Survey; Liverpool John Moores University; UK Centre for Ecology &amp; Hydrology (UKCEH); UK Research &amp; Innovation (UKRI); Natural Environment Research Council (NERC)</t>
  </si>
  <si>
    <t>UNIV BIRMINGHAM, SCH BIOL SCI, BIRMINGHAM B15 2TT, W MIDLANDS, ENGLAND.</t>
  </si>
  <si>
    <t>10.1007/BF00320502</t>
  </si>
  <si>
    <t>MU376</t>
  </si>
  <si>
    <t>WOS:A1993MU37600002</t>
  </si>
  <si>
    <t>CHOWN, SL; SMITH, VR</t>
  </si>
  <si>
    <t>CLIMATE-CHANGE AND THE SHORT-TERM IMPACT OF FERAL HOUSE MICE AT THE SUB-ANTARCTIC PRINCE-EDWARD-ISLANDS</t>
  </si>
  <si>
    <t>GLOBAL WARMING; PREDATOR-PREY INTERACTION; MUS MUSCULUS; SUB-ANTARCTIC INSECTS</t>
  </si>
  <si>
    <t>MARION-ISLAND; CURCULIONIDAE; SPECIATION; DIET; COLEOPTERA; NITROGEN; ECOLOGY</t>
  </si>
  <si>
    <t>At the Prince Edward Islands, temperatures have increased by approximately 1 degrees C over the past 40 years, accompanied by a decline in precipitation. This ha's led to a reduction in the peat moisture content of mires and higher growing season ''warmth''. The temperature- and moisture-sensitive sedge, Uncinia compacta R. Pr. (Cyperaceae), has consequently increased its aerial cover on Prince Edward Island, but harvesting of seeds by feral house mice (up to 100% removed) has prevented this from happening on Marion Island. Such extensive use of resources suggests that prey switching may be taking place at Marion Island. Seat analyses revealed that mice are not only eating ectemnorhinine weevils to a greater extent than found in previous studies of populations at Marion Island, but that they also prefer larger weevils (+/- 6 mm). A decrease in body size of preferred weevil prey species [Bothrometopus randi Jeannel and Ectemnorhinus similis C.O. Waterhouse (Coleoptera: Curculionidae)] has taken place on Marion Island (1986-1992), but not on Prince Edward Island. This appears to be a result of increased predation on weevils. In addition, adults of the prey species, E. similis are relatively more abundant on Prince Edward Island than adults of the smaller congener E. marioni Jeannel, and could not be found on Marion Island in the late austral summer of 1991. These results not only provide support for previous hypotheses of the effect of global warming on mouse-plant-invertebrate interactions on the Prince Edward Islands, but also provide limited evidence for the first recorded case of predator-mediated speciation. They also show that the interaction of human-induced changes operating at different scales may have profound consequences for local systems.</t>
  </si>
  <si>
    <t>UNIV ORANGE FREE STATE, DEPT BOT &amp; GENET, BLOEMFONTEIN 9301, SOUTH AFRICA</t>
  </si>
  <si>
    <t>University of the Free State</t>
  </si>
  <si>
    <t>10.1007/BF00320508</t>
  </si>
  <si>
    <t>WOS:A1993MU37600008</t>
  </si>
  <si>
    <t>SOWERS, T; BENDER, M; LABEYRIE, L; MARTINSON, D; JOUZEL, J; RAYNAUD, D; PICHON, JJ; KOROTKEVICH, YS</t>
  </si>
  <si>
    <t>A 135,000-YEAR VOSTOK-SPECMAP COMMON TEMPORAL FRAMEWORK</t>
  </si>
  <si>
    <t>LAST CLIMATIC CYCLE; U-TH AGES; ICE-CORE; ANTARCTIC ICE; SEA-LEVEL; ISOTOPIC COMPOSITION; POLAR ICE; ATMOSPHERIC CO2; OXYGEN ISOTOPES; RECORD</t>
  </si>
  <si>
    <t>The object of the present study is to introduce a means of comparing the Vostok and marine chronologies. Our strategy has been to use the delta(18)O of atmospheric O-2 (denoted delta(18)O(atm)) from the Vostok ice core as a proxy for the delta(18)O of seawater (denoted delta(18)O(sw)). Our underlying premise in using delta(18)O(atm) as a proxy for delta(18)O(sw) is that past variations in delta(18)O(sw) (an indicator of continental ice volume) have been transmitted to the atmospheric O-2 reservoir by photosynthesizing organisms in the surface waters of the world's oceans. We compare our record of delta(18)O(atm) to the delta(18)O(sw) record which has been developed from studies of the isotopic composition of biogenic calcite (delta(18)O(foram)) in deep-sea cores. We have tied our delta(18)O(atm) record from Vostok to the SPECMAP timescale throughout the last 135 kyr by correlating delta(18)O(atm) with a delta(18)O(sw) record from V19-30. Results of the correlation indicate that 77% of the variance is shared between these two records. We observed differences between the delta(18)O(atm) and the delta(18)O(sw) records during the coldest periods, which indicate that there have been subtle changes in the factors which regulate delta(18)O(atm) other than delta(18)O(sw). Our use of delta(18)O(atm) as a proxy for delta(18)O(sw) must therefore be considered tentative, especially during these periods. By correlating delta(18)O(atm) with delta(18)O(sw), we provide a common temporal framework for comparing phase relationships between atmospheric records (from ice cores) and oceanographic records constructed from deep-sea cores. Our correlated age-depth relation for the Vostok core should not be considered an absolute Vostok timescale. We consider it to be the preferred timescale for comparing Vostok climate records with marine climate records which have been placed on the SPECMAP timescale. We have examined the fidelity of this common temporal framework by comparing sea surface temperature (SST) records from sediment cores with an Antarctic temperature record from the Vostok ice core. We have demonstrated that when the southern ocean SST and Antarctic temperature records are compared on this common temporal framework, they show a high degree of similarity. We interpret this result as supporting our use of the common temporal framework for comparing other climate records from the Vostok ice core with any climate record that has been correlated into the SPECMAP chronology.</t>
  </si>
  <si>
    <t>CTR ETUD SACLAY, MODELISAT CLIMAT &amp; ENVIRONNEMENT LAB, F-91191 GIF SUR YVETTE, FRANCE; ARCTIC &amp; ANTARCTIC RES INST, ST PETERSBURG 199226, RUSSIA; CTR FAIBLES RADIOACT, LAB MIXTE CNRS CEA, F-91190 GIF SUR YVETTE, FRANCE; LAMONT DOHERTY EARTH OBSERV, PALISADES, NY 10964 USA; UNIV BORDEAUX 1, DEPT GEOL &amp; OCEANOL, URA 197, F-33405 TALENCE, FRANCE; LAB GLACIOL &amp; GEOPHYS ENVIRONM, F-38402 ST MARTIN DHERES, FRANCE</t>
  </si>
  <si>
    <t>Arctic &amp; Antarctic Research Institute; Universite Paris Saclay; CEA; Columbia University; Universite de Bordeaux</t>
  </si>
  <si>
    <t>SOWERS, T (corresponding author), UNIV RHODE ISL, GRAD SCH OCEANOG, NARRAGANSETT, RI 02882 USA.</t>
  </si>
  <si>
    <t>Labeyrie, Laurent Denis/AAV-8405-2021; Raynaud, Dominique/H-9626-2016; raynaud, dominique/ABG-4718-2020</t>
  </si>
  <si>
    <t>Labeyrie, Laurent Denis/0000-0002-1554-2449;</t>
  </si>
  <si>
    <t>10.1029/93PA02328</t>
  </si>
  <si>
    <t>MM159</t>
  </si>
  <si>
    <t>WOS:A1993MM15900003</t>
  </si>
  <si>
    <t>MIDDLE MIOCENE OCEAN-CLIMATE TRANSITION - HIGH-RESOLUTION OXYGEN AND CARBON ISOTOPIC RECORDS FROM DEEP-SEA DRILLING PROJECT SITE 588A, SOUTHWEST PACIFIC</t>
  </si>
  <si>
    <t>PLANKTONIC FORAMINIFERAL BIOGEOGRAPHY; BENTHIC FORAMINIFERA; ANTARCTIC GLACIATION; ATLANTIC-OCEAN; NORTH-ATLANTIC; LEG 90; NEOGENE; PALEOCEANOGRAPHY; EVOLUTION; EQUATORIAL</t>
  </si>
  <si>
    <t>High-resolution stable isotopic records are presented for the epi-benthic foraminifer Cibicidoides, the inferred shallow-dwelling planktonic Globigerinoides quadrilobatus, and the inferred deep-dwelling planktonic Globoquandrina dehiscens from the middle Miocene (similar to 16-12 Ma) of Deep Sea Drilling Project site 588A, Lord Howe Rise, southwest Pacific. High-resolution, multiple species oxygen and carbon isotopic data define the timing and character of the well-known middle Miocene climatic-oceanographic transition with a resolution comparable to Quaternary records. The benthic foraminiferal delta(18)O record is marked by several large fluctuations from similar to 16 to 14.8 Ma, followed by a series of rapid (&lt;50 kyr) delta(18)O increases that suggest a new state of the ocean-climate system after 14.8 Ma. The total middle Miocene benthic oxygen isotopic increase of 1.2 parts per thousand is largely incorporated in two steps, an increase of 0.8 parts per thousand from 14.5 to 14.0 Ma and a second increase of 0.7 parts per thousand from 13.45 to 12.45 Ma. Each step is comprised of a series of marked delta(18)O increases, indicative of rapid East Antarctic ice sheet growth and contemporaneous deepwater cooling. A strong covariance of 0.7 parts per thousand between the benthic and deep-dwelling planktonic species from 14.5 to 14.0 Ma (including a rapid increase from 14.1 to 14.05 Ma) suggests a 0.7 parts per thousand increase in the delta(18)O composition of seawater (delta(18)O(sw)) because of East Antarctic ice sheet growth. Comparison of the delta(18)O record of Gs. quadrilobatus suggests that surface waters warmed at this site by similar to 3 degrees C from 14.1 to 13.6 Ma. Carbon isotopic time series for each species generally covary throughout the early to middle Miocene interval (similar to 16-12 Ma), confirming that delta(13)C variations in this interval largely represent reservoir changes. High-resolution delta(13)C data allow improved resolution of the latter five of six delta(13)C maxima within the well-known early to middle Miocene carbon isotopic excursion (the Monterey Carbon Isotopic Excursion from 17.0 to 13.5 Ma). This is useful for global correlation. The last of these maxima ends with a 1 parts per thousand decrease centered from 13.9 to 13.7 Ma, similar to 300 kyr after the delta(18)O increase considered to reflect East Antarctic ice growth. Covariance between benthic delta(18)O and delta(13)C from similar to 16 to 13.8 Ma suggests a sensitive relation between global carbon cycling and the ocean-climate system prior to 13.8 Ma. Episodic increases in organic carbon burial may have contributed to deep-sea benthic delta(13)C maxima and synchronous global cooling. The positive relationship ended at similar to 13.8 Ma, indicative of changing relations between global carbon cycling and the ocean-climate system brought on by the increased stability of the East Antarctic ice sheet after a major growth phase from 14.5 to 14.0 Ma.</t>
  </si>
  <si>
    <t>10.1029/93PA02196</t>
  </si>
  <si>
    <t>WOS:A1993MM15900008</t>
  </si>
  <si>
    <t>VISO, AC; MARTY, JC</t>
  </si>
  <si>
    <t>FATTY-ACIDS FROM 28 MARINE MICROALGAE</t>
  </si>
  <si>
    <t>FATTY ACIDS; MARINE MICROALGAE; CHEMOTAXONOMY; NUTRITION</t>
  </si>
  <si>
    <t>ANTARCTIC SEA ICE; CHAETOCEROS-GRACILIS SCHUTT; ALGA PORPHYRIDIUM-CRUENTUM; OSTREA-EDULIS L; LIPID-COMPOSITION; CRASSOSTREA-VIRGINICA; ELEMENTAL COMPOSITION; HETEROSIGMA-AKASHIWO; CHEMICAL-COMPOSITION; BENTHIC COMMUNITIES</t>
  </si>
  <si>
    <t>Fatty acid (FA) compositions and C/N ratios of 28 marine microalgae from nine taxonomic classes were examined. A combination of several criteria was selected to discriminate taxonomic classes: 16:4(n-1), 20:5(n-3), 22:6(n-3), C-18 polyunsaturated FA (PUFA), C(20)PUFA, C(22)PUFA, 16:1(n-7)/16:0, C(16)FA/C(18)FA, C(16)PUFA/C(18)PUFA, 18:5(n-3)/18:3 (n-3). Results expressed in terms of relative abundance (per cent of total fatty acids) and absolute abundance (ng FA mgC(-1) and pg FA cell(-1)) led to different interpretations concerning the nutritional value of the different species as food for organisms in culture or in the natural environment.</t>
  </si>
  <si>
    <t>CNRS,INSU,OBSERV OCEANOL,PHYS &amp; CHIM MARINES LAB,F-06230 VILLEFRANCHE MER,FRANCE; INSERM,U303,F-06230 VILLEFRANCHE MER,FRANCE</t>
  </si>
  <si>
    <t>Centre National de la Recherche Scientifique (CNRS); CNRS - National Institute for Earth Sciences &amp; Astronomy (INSU); Sorbonne Universite; Institut National de la Sante et de la Recherche Medicale (Inserm)</t>
  </si>
  <si>
    <t>10.1016/S0031-9422(00)90839-2</t>
  </si>
  <si>
    <t>MN648</t>
  </si>
  <si>
    <t>WOS:A1993MN64800012</t>
  </si>
  <si>
    <t>CRAIG, H; SHOJI, H; LANGWAY, CC</t>
  </si>
  <si>
    <t>NONEQUILIBRIUM AIR CLATHRATE HYDRATES IN ANTARCTIC ICE - A PALEOPIEZOMETER FOR POLAR ICE CAPS</t>
  </si>
  <si>
    <t>PROCEEDINGS OF THE NATIONAL ACADEMY OF SCIENCES OF THE UNITED STATES OF AMERICA</t>
  </si>
  <si>
    <t>INCLUSIONS; SHEET</t>
  </si>
  <si>
    <t>''Craigite,'' the mixed-air clathrate hydrate found in polar ice caps below the depth of air-bubble stability, is a clathrate mixed crystal of approximate composition (N2O2).6H2O. Recent observations on the Byrd Station Antarctic core show that the air hydrate is present at a depth of 727 m, well above the predicted depth for the onset of hydrate stability. We propose that the air hydrate occurs some 100 m above the equilibrium phase boundary at Byrd Station because of ''piezometry''-i.e., that the anomalous depth of hydrate occurrence is a relic of a previous greater equilibrium depth along the flow trajectory, followed by vertical advection of ice through the local phase-boundary depth. Flowline trajectories in the ice based on numerical models show that the required vertical displacement does indeed occur just upstream of Byrd Station. Air-hydrate piezometry can thus be used as a general parameter to study the details of ice flow in polar ice caps and the metastable persistence of the clathrate phase in regions of upwelling blue ice.</t>
  </si>
  <si>
    <t>SUNY BUFFALO,ICE CORE LAB,BUFFALO,NY 14226</t>
  </si>
  <si>
    <t>State University of New York (SUNY) System; State University of New York (SUNY) Buffalo</t>
  </si>
  <si>
    <t>CRAIG, H (corresponding author), UNIV CALIF SAN DIEGO,SCRIPPS INST OCEANOG,ISOTOPE LAB,LA JOLLA,CA 92093, USA.</t>
  </si>
  <si>
    <t>NATL ACAD SCIENCES</t>
  </si>
  <si>
    <t>2101 CONSTITUTION AVE NW, WASHINGTON, DC 20418</t>
  </si>
  <si>
    <t>0027-8424</t>
  </si>
  <si>
    <t>P NATL ACAD SCI USA</t>
  </si>
  <si>
    <t>Proc. Natl. Acad. Sci. U. S. A.</t>
  </si>
  <si>
    <t>DEC 1</t>
  </si>
  <si>
    <t>10.1073/pnas.90.23.11416</t>
  </si>
  <si>
    <t>MK094</t>
  </si>
  <si>
    <t>WOS:A1993MK09400109</t>
  </si>
  <si>
    <t>SUGDEN, D</t>
  </si>
  <si>
    <t>PROGRESS IN HUMAN GEOGRAPHY</t>
  </si>
  <si>
    <t>SUGDEN, D (corresponding author), UNIV EDINBURGH,EDINBURGH EH8 9YL,MIDLOTHIAN,SCOTLAND.</t>
  </si>
  <si>
    <t>EDWARD ARNOLD PUBL LTD</t>
  </si>
  <si>
    <t>338 EUSTON ROAD, LONDON, ENGLAND NW1 3BH</t>
  </si>
  <si>
    <t>0309-1325</t>
  </si>
  <si>
    <t>PROG HUM GEOG</t>
  </si>
  <si>
    <t>Prog. Hum. Geogr.</t>
  </si>
  <si>
    <t>10.1177/030913259301700421</t>
  </si>
  <si>
    <t>ML386</t>
  </si>
  <si>
    <t>WOS:A1993ML38600022</t>
  </si>
  <si>
    <t>HINDMARSH, RCA</t>
  </si>
  <si>
    <t>MODELING THE DYNAMICS OF ICE SHEETS</t>
  </si>
  <si>
    <t>ICE SHEETS; ICE SHELVES; MODELING</t>
  </si>
  <si>
    <t>STREAM DISCHARGE FLUCTUATIONS; NORTHERN HEMISPHERE ICE; OCEAN INTERACTION; SHELF RESPONSE; GLACIER; FLOW; ANTARCTICA; SENSITIVITY; SEDIMENT; RHEOLOGY</t>
  </si>
  <si>
    <t>Although the mechanics and qualitative dynamics of grounded ice sheets and ice shelves are fairly well understood, this is not true for the transition between the two. In consequence, the existence and nature of any grounding line instability have yet to be established. Further problems are understanding how uncertainties in input parameters affect results, and obtaining optimal techniques for parameter inference using ice-sheet models.</t>
  </si>
  <si>
    <t>HINDMARSH, RCA (corresponding author), NERC,BRITISH ANTARCTIC SURVEY,HIGH CROSS,MADINGLEY RD,CAMBRIDGE,CAMBS,ENGLAND.</t>
  </si>
  <si>
    <t>Hindmarsh, Richard/N-1195-2019</t>
  </si>
  <si>
    <t>Hindmarsh, Richard/0000-0003-1633-2416</t>
  </si>
  <si>
    <t>NERC [NE/J008095/1, NE/J008087/1] Funding Source: UKRI</t>
  </si>
  <si>
    <t>NERC(UK Research &amp; Innovation (UKRI)Natural Environment Research Council (NERC))</t>
  </si>
  <si>
    <t>10.1177/030913339301700401</t>
  </si>
  <si>
    <t>MN533</t>
  </si>
  <si>
    <t>WOS:A1993MN53300001</t>
  </si>
  <si>
    <t>OSBORN, JM; TAYLOR, TN</t>
  </si>
  <si>
    <t>POLLEN MORPHOLOGY AND ULTRASTRUCTURE OF THE CORYSTOSPERMALES - PERMINERALIZED IN-SITU GRAINS FROM THE TRIASSIC OF ANTARCTICA</t>
  </si>
  <si>
    <t>CENTRAL TRANSANTARCTIC MOUNTAINS; MESOZOIC POLLEN; LACTORIDACEAE; ANGIOSPERMS; ASSEMBLAGES; ORIGIN</t>
  </si>
  <si>
    <t>Corystosperms, represented by Dicroidium leaves and Pteruchus-like pollen organs, are major components of the Early-Middle Triassic silicified flora from the Fremouw Formation of Antarctica. The micromorphology and ultrastructure of the in situ pollen contained within these organs are described. Pollen sacs of varying ontogenetic ages have been isolated. Mature grains are monosulcate and bisaccate, with large, crescent-shaped eusacci. The exine is relatively thick in the cappa region and thins toward the distal sulcus; surface ornamentation is psilate. In medial positions of the proximal wall, the exine is homogeneous but becomes tectate-alveolate in more lateral regions of the cappa. The alveolar units extend into the sacci forming an endoreticulum; however, the endoreticulations are discontinuous and only attach to the outer walls of the sacci. A wedge-shaped unit, where the sacci attach to the corpus, characterizes both the proximal and distal poles. The sulcus is broad, extends the entire width of each grain, and is longitudinally flanked by elevated lips. The structural features of these grains are discussed with respect to other fossil and extant saccate pollen. The grains are systematically compared with those of other bisaccate pollen-producing plants with which the Corystospermales have been suggested to be closely related, including Glossopteridales, Caytoniales, and angiosperms (Lactoridaceae). The permineralized in situ grains are also compared with other compressed Pteruchus species known at the ultrastructural level and with morphologically similar dispersed palynomorphs known from Antarctic sediments.</t>
  </si>
  <si>
    <t>OSBORN, JM (corresponding author), NE MISSOURI STATE UNIV,DIV SCI,KIRKSVILLE,MO 63501, USA.</t>
  </si>
  <si>
    <t>10.1016/0034-6667(93)90023-N</t>
  </si>
  <si>
    <t>MP591</t>
  </si>
  <si>
    <t>WOS:A1993MP59100002</t>
  </si>
  <si>
    <t>GOODGE, JW; HANSEN, VL; PEACOCK, SM; SMITH, BK; WALKER, NW</t>
  </si>
  <si>
    <t>KINEMATIC EVOLUTION OF THE MILLER RANGE SHEAR ZONE, CENTRAL TRANSANTARCTIC MOUNTAINS, ANTARCTICA, AND IMPLICATIONS FOR NEOPROTEROZOIC TO EARLY PALEOZOIC TECTONICS OF THE EAST ANTARCTIC MARGIN OF GONDWANA</t>
  </si>
  <si>
    <t>TECTONICS</t>
  </si>
  <si>
    <t>NORTHERN VICTORIA LAND; FABRIC DEVELOPMENT; BEARDMORE OROGENY; GLACIER AREA; DEFORMATION; ROCKS; MYLONITE; HISTORY; THRUST; FOLDS</t>
  </si>
  <si>
    <t>High-grade ductile tectonites of the Precambrian Nimrod Group in the central Transantarctic Mountains form the Miller Range shear zone (MRSZ). With no exposed boundaries, this zone has a minimum structural thickness of 12-15 km. Shear-sense indicators record consistent top-to-the-SE, or left-lateral, shear within the NW striking, moderately SW dipping zone. Cylindrical folds with axes normal to elongation lineation (L(e)) are kinematically consistent with other shear indicators. They may represent early stages in the development of subordinate noncylindrical sheath folds, which indicate locally high bulk ductile strain and a moderate strain gradient. Pervasive, open to tight cylindrical folds with axes parallel to L(e) formed during shear and may reflect a component of constrictional strain. Quartz c axis fabrics from micaceous quartzites show asymmetric single girdles evident of dominantly rhombohedral slip, with limited basal-plane slip, affirming both the consistency of shear sense and high-grade syn-kinematic conditions. Deformation did not persist during subamphibolite facies cooling, as shown by (1) a lack of ba.sal-plane slip in ductilely deformed quartz, (2) a lack of quartz subgrains and grain shape-preferred orientation, and (3) the presence of oriented muscovite ''fish'' included within polygonal quartz grains, which show that quartz grain boundaries migrated and annealed under static conditions following ductile shear. From the uniform L(e) orientation and consistent shear sense, we interpret that ductile deformation resulted from a single, kinematically simple, left-lateral (top-to-the-SE) shear event. Together, the scale, high total strains (gamma greater-than-or-equal-to 5), fabric uniformity, and the widespread presence of asymmetric microstructures formed at high temperatures, all indicate that strain rates within the MRSZ were high and that it represents a major crustal structure. Orogen-parallel displacements within this zone during the latest Neoproterozoic to Early Cambrian were at a high angle to penecontemporaneous orogen-normal contraction in outboard supracrustal rocks, suggesting that the Neoproterozoic to early Paleozoic plate margin of Antarctica was characterized by left-oblique convergence in which strain within the orogen was partitioned into deep-level strike slip and shallow-level contraction.</t>
  </si>
  <si>
    <t>ARIZONA STATE UNIV,DEPT GEOL,TEMPE,AZ 85287; UNIV UTRECHT,INST EARTH SCI,UTRECHT,NETHERLANDS; BROWN UNIV,DEPT GEOL SCI,PROVIDENCE,RI 02912</t>
  </si>
  <si>
    <t>Arizona State University; Arizona State University-Tempe; Utrecht University; Brown University</t>
  </si>
  <si>
    <t>GOODGE, JW (corresponding author), SO METHODIST UNIV,DEPT GEOL SCI,DALLAS,TX 75275, USA.</t>
  </si>
  <si>
    <t>Goodge, John/GQI-3878-2022</t>
  </si>
  <si>
    <t>Goodge, John/0000-0003-2578-3147</t>
  </si>
  <si>
    <t>0278-7407</t>
  </si>
  <si>
    <t>Tectonics</t>
  </si>
  <si>
    <t>10.1029/93TC02192</t>
  </si>
  <si>
    <t>MP389</t>
  </si>
  <si>
    <t>WOS:A1993MP38900012</t>
  </si>
  <si>
    <t>FERGUSON, EM; KLEIN, EM</t>
  </si>
  <si>
    <t>FRESH BASALTS FROM THE PACIFIC ANTARCTIC RIDGE EXTEND THE PACIFIC GEOCHEMICAL PROVINCE</t>
  </si>
  <si>
    <t>SOUTHEAST INDIAN RIDGE; ISOTOPE GEOCHEMISTRY; FUCA RIDGE; OCEAN; MANTLE; PETROGENESIS; DISCORDANCE; CHEMISTRY; BOUNDARY; SYSTEMS</t>
  </si>
  <si>
    <t>OVER the past several decades, the examination of volcanic rocks recovered from mid-ocean ridges and ocean islands worldwide has led to the identification of large-scale geochemical provinces reflecting compositionally distinct domains in the Earth's mantle1,2. The spatial distribution of these domains may reveal global patterns of upper-mantle convection and mixing. Previous studies have shown, for example, that the distinct Indian Ocean isotope province1 has a relatively sharp eastern boundary within the Australian-Antarctic Discordance (AAD) south of Australia3,4 (Fig. 1). The juxtaposition of Indian Ocean basalt compositions west of this boundary and Pacific compositions to the east suggests that the AAD may overlie a zone of convergence between ocean-basin-scale upper-mantle convection regimes: if this is so, Pacific isotope compositions should occur continuously along the length of the Pacific-Antarctic Ridge (PAR). Fresh basaltic glasses have now been recovered from the southernmost portion of this previously unsampled ridge axis, and we report their major element, trace element and isotopic compositions. The chemical systematics of these rocks suggest that the Pacific Ocean geochemical province includes the PAR, extends to the AAD south of Australia, and thus is one of the largest chemically coherent mantle domains on the Earth.</t>
  </si>
  <si>
    <t>FERGUSON, EM (corresponding author), DUKE UNIV,DEPT GEOL,DURHAM,NC 27708, USA.</t>
  </si>
  <si>
    <t>NOV 25</t>
  </si>
  <si>
    <t>10.1038/366330a0</t>
  </si>
  <si>
    <t>MJ705</t>
  </si>
  <si>
    <t>WOS:A1993MJ70500044</t>
  </si>
  <si>
    <t>MULLER, R; CRUTZEN, PJ</t>
  </si>
  <si>
    <t>A POSSIBLE ROLE OF GALACTIC COSMIC-RAYS IN CHLORINE ACTIVATION DURING POLAR NIGHT</t>
  </si>
  <si>
    <t>ANTARCTIC OZONE DEPLETION; STRATOSPHERIC CLOUDS; REACTIVE NITROGEN; ICE SURFACES; HCL; CHEMISTRY; WATER; DISTRIBUTIONS; RADICALS; KINETICS</t>
  </si>
  <si>
    <t>Observations indicate that extremely low concentrations of HCI prevail in the stratosphere just after the end of polar night in Antarctica. This is mostly explained by the fast heterogeneous reactions of HCl with ClONO2 and HOCl. Just prior to polar night normal gas phase partitioning indicates that HOCl and ClONO2 constitute only about 30% of the inorganic chlorine reservoir, the major portion being HCl. Thus about 60% of the initial HCl would remain (after titration with HOCl and ClONO2) by the end of polar night. We suggest that further processing may be effected through the reaction of N2O5 with HCl on polar stratospheric cloud surfaces, the N2O5 being produced from NO radicals formed by the action of galactic cosmic rays. The efficiency of this process is controlled by the relative rate of the competing heterogeneous reaction of N2O5 with H2O. Moreover, galactic cosmic rays form OH radicals that further augment HCI processing. Through model calculations we show that this mechanism can considerably enhance the conversion of HCI into active chlorine, leading to an almost 50% lower HCI concentration shortly after the end of polar night compared to cases where galactic cosmic rays were neglected.</t>
  </si>
  <si>
    <t>MULLER, R (corresponding author), MAX PLANCK INST CHEM, DEPT AIRCHEM, POSTFACH 3060, D-55020 MAINZ, GERMANY.</t>
  </si>
  <si>
    <t>Crutzen, Paul J/F-6044-2012; Müller, Rolf/ABA-8213-2021</t>
  </si>
  <si>
    <t>Müller, Rolf/0000-0002-5024-9977</t>
  </si>
  <si>
    <t>NOV 20</t>
  </si>
  <si>
    <t>D11</t>
  </si>
  <si>
    <t>10.1029/93JD02455</t>
  </si>
  <si>
    <t>MJ298</t>
  </si>
  <si>
    <t>WOS:A1993MJ29800012</t>
  </si>
  <si>
    <t>TOUMI, R; BEKKI, S</t>
  </si>
  <si>
    <t>THE IMPORTANCE OF THE REACTIONS BETWEEN OH AND CLO FOR STRATOSPHERIC OZONE</t>
  </si>
  <si>
    <t>HCL</t>
  </si>
  <si>
    <t>Recent analysis of ozone trends in the upper stratosphere suggest that models overestimate the decrease of ozone in the upper stratosphere over the last decade (WMO, 1992). We have included the reaction OH + ClO -&gt; HCl + O2 in a two-dimensional radiative-chemical-transport model and find that this reaction reduces the ClO/HCI ratio to agree better with observations. The calculated trend in the upper stratosphere is lower and agrees well with some observations. The effect of this reaction on the lower stratosphere is small. The reaction OH + ClO -&gt; Cl + HO2) is the main sink for OH in regions of elevated ClO and low ozone such as during the Antarctic Spring.</t>
  </si>
  <si>
    <t>TOUMI, R (corresponding author), UNIV CAMBRIDGE,DEPT CHEM,CTR ATMOSPHER SCI,LENSFIELD RD,CAMBRIDGE CB2 1EW,ENGLAND.</t>
  </si>
  <si>
    <t>bekki, slimane/J-7221-2015</t>
  </si>
  <si>
    <t>bekki, slimane/0000-0002-5538-0800</t>
  </si>
  <si>
    <t>NOV 19</t>
  </si>
  <si>
    <t>10.1029/93GL02999</t>
  </si>
  <si>
    <t>MJ641</t>
  </si>
  <si>
    <t>WOS:A1993MJ64100009</t>
  </si>
  <si>
    <t>PITTS, MC; THOMASON, LW</t>
  </si>
  <si>
    <t>THE IMPACT OF THE ERUPTIONS OF MOUNT-PINATUBO AND CERRO HUDSON ON ANTARCTIC AEROSOL LEVELS DURING THE 1991 AUSTRAL SPRING</t>
  </si>
  <si>
    <t>STRATOSPHERIC AEROSOL; TRANSPORT</t>
  </si>
  <si>
    <t>At the beginning of the 1991 Austral spring, volcanic aerosols from Mt. Pinatubo and Cerro Hudson were present in the polar stratosphere of the Southern Hemisphere. Satellite observations of aerosol extinction were used to identify and track the movement of these aerosols in the vicinity of the Antarctic vortex during August through November 1991. A layer of mature Mt. Pinatubo aerosols was identified near 21 km and a layer of fresh Cerro Hudson aerosols was identified near 12 km. This altitude separation of the Mt. Pinatubo and Cerro Hudson aerosols was observed throughout the period. Below 15 km, the polar stratosphere was subject to episodes of strong wave activity which transported the Cerro Hudson aerosols poleward and, after the middle of September, they became a persistent feature beneath the vortex. Above 15 km, signatures of Mt. Pinatubo aerosols were observed near the vortex boundary, but significant portions of the vortex interior remained free of any detectable intrusions of Mt. Pinatubo aerosols until the final warming in mid-November.</t>
  </si>
  <si>
    <t>NASA,LANGLEY RES CTR,DIV ATMOSPHER SCI,HAMPTON,VA 23665</t>
  </si>
  <si>
    <t>National Aeronautics &amp; Space Administration (NASA); NASA Langley Research Center</t>
  </si>
  <si>
    <t>PITTS, MC (corresponding author), SCI APPLICAT INT CORP,1 ENTERPRISE PKWY,SUITE 250,HAMPTON,VA 23666, USA.</t>
  </si>
  <si>
    <t>10.1029/93GL02160</t>
  </si>
  <si>
    <t>WOS:A1993MJ64100010</t>
  </si>
  <si>
    <t>ANDERSON, JG; TOON, OB</t>
  </si>
  <si>
    <t>AIRBORNE ARCTIC STRATOSPHERIC EXPEDITION .2. AN OVERVIEW</t>
  </si>
  <si>
    <t>AEROSOLS</t>
  </si>
  <si>
    <t>The sudden onset of ozone depletion in the antarctic vortex set a precedent for both the time scale and the severity of global change. The Airborne Antarctic Ozone Experiment (AAOE), staged from Punta Arenas, Chile, in 1987, established that CFCs, halons, and methyl bromide, the dominant sources of chlorine and bromine radicals in the stratosphere, control the rate of ozone destruction over the Antarctic; that the vortex is depleted in reactive nitrogen and water vapor; and that diabatic cooling during the antarctic winter leads to subsidence within the vortex core, importing air from higher altitudes and lower latitudes. This last conclusion is based on observed dramatic distortion in the tracer fields, most notably N2O. In 1989, the first Airborne Arctic Stratospheric Expedition (AASE-I), staged from Stavanger, Norway, and using the same aircraft employed for AAOE (the NASA ER-2 and the NASA DC-8), discovered that while NO(x) and to some degree NO(y) were perturbed within the arctic vortex, there was little evidence for desiccation. Under these (in contrast to the antarctic) marginally perturbed conditions, however, CIO was found to be dramatically enhanced such that a large fraction of the available (inorganic) chlorine resided in the form of ClO and its dimer ClOOCl. This leaves two abiding issues for the northern hemisphere and the mission of the second Airborne Arctic Stratospheric Expedition (AASE-II): (1) Will significant ozone erosion occur within the arctic vortex in the next ten years as chlorine loading in the stratosphere exceeds four parts per billion by volume? (2) Which mechanisms are responsible for the observed ozone erosion poleward of 30-degrees-N in the winter/spring northern hemisphere reported in satellite observations?</t>
  </si>
  <si>
    <t>NASA,AMES RES CTR,DIV EARTH SYST SCI,MOFFETT FIELD,CA 94035; HARVARD UNIV,DEPT EARTH &amp; PLANETARY SCI,CAMBRIDGE,MA 02138</t>
  </si>
  <si>
    <t>National Aeronautics &amp; Space Administration (NASA); NASA Ames Research Center; Harvard University</t>
  </si>
  <si>
    <t>ANDERSON, JG (corresponding author), HARVARD UNIV,DEPT CHEM,12 OXFORD ST,CAMBRIDGE,MA 02138, USA.</t>
  </si>
  <si>
    <t>10.1029/93GL03118</t>
  </si>
  <si>
    <t>WOS:A1993MJ64100025</t>
  </si>
  <si>
    <t>SCHOEBERL, MR; DOUGLASS, AR; STOLARSKI, RS; NEWMAN, PA; LAIT, LR; TOOHEY, D; AVALLONE, L; ANDERSON, JG; BRUNE, W; FAHEY, DW; KELLY, K</t>
  </si>
  <si>
    <t>THE EVOLUTION OF CLO AND NO ALONG AIR PARCEL TRAJECTORIES</t>
  </si>
  <si>
    <t>REACTIVE NITROGEN; VORTEX; STRATOSPHERE; TRACER; OXIDE</t>
  </si>
  <si>
    <t>Back trajectory analysis of Arctic and Antarctic aircraft data reveals that high ClO concentrations are associated with predicted polar stratospheric cloud (PSCs) encounters. The CIO concentrations within the Arctic and Antarctic polar vortices vary widely but appear to be inversely related to parcel solar exposure since the last PSC interaction. These results imply that production of NO(x) from HNO3 photolysis and reaction with OH is the mechanism for the loss of chlorine radicals through the reformation of chlorine nitrate. Highly denitrified air-parcels show no change in ClO with solar exposure. The recovery process is quantitatively duplicated using a model of chemistry along trajectories. Although PSC processing is the primary mechanism for producing elevated ClO amounts, back trajectories apparently unperturbed by PSC's also show slightly elevated ClO levels in 1992 compared to Arctic 1989 and Antarctic 1987 measurements presumably due to the presence of Pinatubo aerosol.</t>
  </si>
  <si>
    <t>UNIV CALIF IRVINE,DEPT GEOSCI,IRVINE,CA 92717; HARVARD UNIV,ESL,ATMOSPHER RES PROJECT,CAMBRIDGE,MA 02138; PENN STATE UNIV,DEPT METEOROL,UNIV PK,PA 16802; NOAA,AERON LAB,BOULDER,CO 80303</t>
  </si>
  <si>
    <t>University of California System; University of California Irvine; Harvard University; Pennsylvania Commonwealth System of Higher Education (PCSHE); Pennsylvania State University; National Oceanic Atmospheric Admin (NOAA) - USA</t>
  </si>
  <si>
    <t>SCHOEBERL, MR (corresponding author), NASA,GODDARD SPACE FLIGHT CTR,UNIV SPACE RES ASSOC,CODE 916,GREENBELT,MD 20771, USA.</t>
  </si>
  <si>
    <t>Stolarski, Richard S/B-8499-2013; Douglass, Anne R/D-4655-2012; Toohey, Darin W/A-4267-2008; Brune, William/U-7661-2017; Fahey, David/G-4499-2013; Newman, Paul A./D-6208-2012</t>
  </si>
  <si>
    <t>Toohey, Darin W/0000-0003-2853-1068; Brune, William/0000-0002-1609-4051; Fahey, David/0000-0003-1720-0634; Newman, Paul A./0000-0003-1139-2508</t>
  </si>
  <si>
    <t>10.1029/93GL01690</t>
  </si>
  <si>
    <t>WOS:A1993MJ64100028</t>
  </si>
  <si>
    <t>PODOLSKE, JR; LOEWENSTEIN, M; WEAVER, A; STRAHAN, SE; CHAN, KR</t>
  </si>
  <si>
    <t>NORTHERN-HEMISPHERE NITROUS-OXIDE MORPHOLOGY DURING THE 1989 AASE AND THE 1991-1992 AASE-II CAMPAIGNS</t>
  </si>
  <si>
    <t>ANTARCTIC OZONE EXPERIMENT; MIDDLE ATMOSPHERE; POLAR VORTEX; N2O; AIRCRAFT; CHLORINE; TRACER; MODEL; ER-2</t>
  </si>
  <si>
    <t>Nitrous oxide vertical profiles and latitudinal distributions for the 1989 AASE and 1992 AASE II northern polar winters are developed from the ATLAS N2O dataset, using both potential temperature and pressure as vertical coordinates. Morphologies show strong descent occurring poleward of the polarjet. The AASE II morphology shows a mid latitude ''surf zone'', characterized by strong horizontal mixing, and a horizontal gradient south of 30-degrees-N due to the sub-tropical jet. These features are similar to those produced by two-dimensional photochemical models which include coupling between transport, radiation, and chemistry.</t>
  </si>
  <si>
    <t>NOAA,AERON LAB,BOULDER,CO 80303; NASA,GODDARD SPACE FLIGHT CTR,GREENBELT,MD 20771</t>
  </si>
  <si>
    <t>National Oceanic Atmospheric Admin (NOAA) - USA; National Aeronautics &amp; Space Administration (NASA); NASA Goddard Space Flight Center</t>
  </si>
  <si>
    <t>PODOLSKE, JR (corresponding author), NASA,AMES RES CTR,MS 245-5,MOFFETT FIELD,CA 94035, USA.</t>
  </si>
  <si>
    <t>10.1029/93GL03005</t>
  </si>
  <si>
    <t>WOS:A1993MJ64100034</t>
  </si>
  <si>
    <t>VALERO, FPJ; PLATNICK, S; KINNE, S; PILEWSKIE, P; BUCHOLTZ, A</t>
  </si>
  <si>
    <t>AIRBORNE BRIGHTNESS TEMPERATURE-MEASUREMENTS OF THE POLAR WINTER TROPOSPHERE AS PART OF THE AIRBORNE ARCTIC STRATOSPHERE EXPERIMENT-II AND THE EFFECT OF BRIGHTNESS TEMPERATURE-VARIATIONS ON THE DIABATIC HEATING IN THE LOWER STRATOSPHERE</t>
  </si>
  <si>
    <t>ANTARCTIC OZONE EXPERIMENT; CLOUDS</t>
  </si>
  <si>
    <t>In this paper we report radiometric measurements of tropospheric brightness temperatures obtained during the AASE II experiment. These measurements represent the first attempt to characterize effective radiative temperatures as seen from above the troposphere during the Arctic winter. The reported measurements include brightness temperatures at 6.7 and 10.5mum as seen from the NASA DC-8 aircraft flying at about 11 km altitude. We also present radiative transfer calculations to estimate the effect of tropospheric brightness temperature on the lower stratospheric heating rates. Because of the recent massive eruption of the Pinatubo volcano, we also discuss the effects of a volcanic aerosol layer. It is concluded that small particles like the volcanic aerosol or PSCs type 1 do not affect stratospheric heating rates by much; on the other hand, larger particles, PSCs types 2 and 3, may have significant effects on heating rates and consequently on dynamics of the lower stratosphere. The dynamical effects of local stratospheric temperature variations are briefly discussed.</t>
  </si>
  <si>
    <t>VALERO, FPJ (corresponding author), NASA,AMES RES CTR,MS 245-4,MOFFETT FIELD,CA 94035, USA.</t>
  </si>
  <si>
    <t>Platnick, Steven/J-9982-2014</t>
  </si>
  <si>
    <t>Platnick, Steven/0000-0003-3964-3567</t>
  </si>
  <si>
    <t>10.1029/93GL03003</t>
  </si>
  <si>
    <t>WOS:A1993MJ64100044</t>
  </si>
  <si>
    <t>HEUMANN, KG</t>
  </si>
  <si>
    <t>DETERMINATION OF INORGANIC AND ORGANIC TRACES IN THE CLEAN ROOM COMPARTMENT OF ANTARCTICA</t>
  </si>
  <si>
    <t>ANALYTICA CHIMICA ACTA</t>
  </si>
  <si>
    <t>12TH INTERNATIONAL SYMPOSIUM ON MICROCHEMICAL TECHNIQUES ( ISM 92 )</t>
  </si>
  <si>
    <t>SEP 07-12, 1992</t>
  </si>
  <si>
    <t>CORDOBA, SPAIN</t>
  </si>
  <si>
    <t>GAS CHROMATOGRAPHY; ION CHROMATOGRAPHY; ISOTOPE DILUTION ANALYSIS; MASS SPECTROMETRY; BIOGENIC HALOGENATED METHANES; HALOGENS; HEAVY METALS; IODINE CYCLE; NITRATE CYCLE; TRACE DETECTION</t>
  </si>
  <si>
    <t>SOUTH POLAR SEA; ATLANTIC-OCEAN; METHYL-IODIDE; HEAVY-METALS; LEAD; OVERABUNDANCES; ATMOSPHERE; EUROPE; ICE</t>
  </si>
  <si>
    <t>The concentration of most elements and of their species as well as of organic compounds in Antarctica is in an extremely low range, normally at the pg g-1 and pptv level or even below. Sensitive and reliable analytical methods must therefore be applied to determine these substances in this remote area. Differential pulse anodic stripping voltammetry, ion chromatography, and gas chromatography with electron capture detection can be used directly in Antarctica under strict contamination control for the determination of some heavy metals, anions, and volatile halogenated hydrocarbons, respectively. Isotope dilution mass spectrometry can be applied in the home laboratory for the calibration and completion of this data. The concentration of most of the heavy metals in Antarctic snow and ice lies in the low pg g-1 range and below. Evidently higher concentrations were only found in hoar-frost samples. It could be shown that even at such a low concentration level lead is partially of anthropogenic, chromium only of terrestrial origin. First indications have been obtained that cadmium is possibly influenced by biological processes in the polar sea. The nitrate content of precipitation in Antarctica agrees with the natural background level of 200-230 ng g-1 found in remote areas of the North and South Atlantic. HNO3 is the most dominant nitrate for-m in the Antarctic atmosphere and can be re-emitted from snow on the surface after its deposition. A natural cycle of nitrate in Antarctica is presented. High enrichment factors for iodine in relation to the chloride concentration have been observed in Antarctic snow compared with the seawater composition. In the Antarctic atmosphere, iodine is preferably associated with the smallest aerosol particles in contrast to chloride which shows the highest concentration in the larger sea salt particles. From this it follows that different types of substances must be responsible for this enrichment effect. HI, I2, HOI, and organoiodine have been identified as volatile iodine species in the atmosphere. Biogenically produced methyl iodide is the most abundant organoiodine compound and, after photodissociation, can act as a natural iodine contaminant in the interior of Antarctica. From these results a natural cycle could also be established for iodine. However, the most dominant biogenic halogenated methane in Antarctica is bromoform with average concentrations of about 6 ng l-1 in the polar surface seawater and 6 pptv in the atmosphere measured during the Antarctic spring. CHBr3 correlates well in its seawater concentration with those of other brominated methanes, e.g. CH2Br2 and CHBrCl2. Under high biological production rates these halogenated methanes can possibly contribute to the greenhouse effect and they will also influence, at least, the tropospheric ozone.</t>
  </si>
  <si>
    <t>HEUMANN, KG (corresponding author), UNIV REGENSBURG,INST ANORGAN CHEM,UNIV STR 31,W-8400 REGENSBURG,GERMANY.</t>
  </si>
  <si>
    <t>0003-2670</t>
  </si>
  <si>
    <t>ANAL CHIM ACTA</t>
  </si>
  <si>
    <t>Anal. Chim. Acta</t>
  </si>
  <si>
    <t>NOV 15</t>
  </si>
  <si>
    <t>10.1016/0003-2670(93)85227-B</t>
  </si>
  <si>
    <t>MK028</t>
  </si>
  <si>
    <t>WOS:A1993MK02800024</t>
  </si>
  <si>
    <t>DEVEAUX, RD; GORDON, AL; COMISO, JC; BACHERER, NE</t>
  </si>
  <si>
    <t>MODELING OF TOPOGRAPHIC EFFECTS ON ANTARCTIC SEA-ICE USING MULTIVARIATE ADAPTIVE REGRESSION SPLINES</t>
  </si>
  <si>
    <t>WINTER MIXED LAYER; SOUTHERN-OCEAN; MAUD RISE; INSITU OBSERVATIONS; WEDDELL GYRE; MICROWAVE</t>
  </si>
  <si>
    <t>The role of seafloor topography in the spatial variations of the southern ocean sea ice cover as observed (every other clay) by the Nimbus 7 scanning multichannel microwave radiometer satellite in the yews 1980, 1983, and 1984 is studied. Bottom bathymetry can affect sea ice surface characteristics because of the basically barotropic circulation of the ocean south of the Antarctic Circumpolar current. The main statistical tool used to quantify this effect is a local nonparametric regression model of sea ice concentration as a function of the depth and its first two derivatives in both meridional and zonal directions. First, we model the relationship of bathymetry to sea ice concentration in two study areas, one over the Maud Rise and the other over the Ross Sea shelf region. The multiple correlation coefficient is found to average 44% in the Maud Rise study area and 62% in the Ross Sea study area over the years 1980, 1983, and 1984. Second, a strategy of dividing the entire Antarctic region into an overlapping mosaic of small areas, or windows, is considered. Keeping the windows small reduces the correlation of bathymetry with other factors such as wind, sea temperature, and distance to the continent. We find that although the form of the model varies from window to window due to the changing role of other relevant environmental variables, we are left with a spatially consistent ordering of the relative importance of the topographic predictors. For a set of three representative days in the Austral winter of 1980, the analysis shows that an average of 54% of the spatial variation in sea ice concentration over the entire ice cover can be attributed to topographic variables. The results thus support the hypothesis that there is a sea ice to bottom bathymetry link. However, this should not undermine the considerable influence of wind, current, and temperature which affect the ice distribution directly and are partly responsible for the observed bathymetric effects.</t>
  </si>
  <si>
    <t>COLUMBIA UNIV, LAMONT DOHERTY GEOL OBSERV, PALISADES, NY 10964 USA; NASA, GODDARD SPACE FLIGHT CTR, HYDROSPHER PROC LAB, GREENBELT, MD 20771 USA</t>
  </si>
  <si>
    <t>Columbia University; National Aeronautics &amp; Space Administration (NASA); NASA Goddard Space Flight Center</t>
  </si>
  <si>
    <t>PRINCETON UNIV, SCH ENGN &amp; APPL SCI, PRINCETON, NJ 08544 USA.</t>
  </si>
  <si>
    <t>Gordon, Arnold/H-1049-2011</t>
  </si>
  <si>
    <t>C11</t>
  </si>
  <si>
    <t>10.1029/93JC01503</t>
  </si>
  <si>
    <t>MH750</t>
  </si>
  <si>
    <t>WOS:A1993MH75000019</t>
  </si>
  <si>
    <t>THOMSEN, HA; LARSEN, J</t>
  </si>
  <si>
    <t>THE ULTRASTRUCTURE OF COMMATION GEN-NOV (STRAMENOPILES-INCERTAE SEDIS), A GENUS OF HETEROTROPHIC NANOPLANKTONIC FLAGELLATES FROM ANTARCTIC WATERS</t>
  </si>
  <si>
    <t>COMMATION GEN NOV; STRAMENOPILES; ULTRASTRUCTURE; ANTARCTICA; MARINE NANOPLANKTON</t>
  </si>
  <si>
    <t>Commation gen. nov. is a genus of planktonic, unicellular protists characterized by a circular to oval (sometimes flattened) cell body and a proboscis. Cells move predominantly by gliding. The mitochondria are tubulocristate and the two flagellar basal bodies are furnished with microtubular roots as well as a rhizoplast. The single emerging flagellum, which is rarely observed, apparently carries tripartite hairs. These features suggest that Commation should be listed among the genera and groups of organisms assembled in the informal group stramenopiles. Two species, C. eposianum sp. nov. (previously referred to as the ''comma-shaped amoeba'') and C. cryoporinum sp. nov., are described from Antarctic waters. The species are distinguished by differences in, e.g., the morphology of the proboscis, the complexity and details of the cytoskeleton, and the number of types of extrusomes present. Commation spp. appear to be ubiquitous in Antarctic waters at cell abundancies typically ranging from 10(3)-10(4) cells per litre.</t>
  </si>
  <si>
    <t>THOMSEN, HA (corresponding author), UNIV COPENHAGEN,INST BOT,DEPT MYCOL &amp; PHYCOL,OSTER FARIMAGSGADE 2D,DK-1353 COPENHAGEN K,DENMARK.</t>
  </si>
  <si>
    <t>Thomsen, Helge Abildhauge/0000-0002-0748-5755</t>
  </si>
  <si>
    <t>NOV 12</t>
  </si>
  <si>
    <t>MJ137</t>
  </si>
  <si>
    <t>WOS:A1993MJ13700012</t>
  </si>
  <si>
    <t>MONKS, PS; NESBITT, FL; SCANLON, M; STIEF, LJ</t>
  </si>
  <si>
    <t>HOBR KINETICS - REACTIONS OF HALOGEN ATOMS, OXYGEN-ATOMS, NITROGEN-ATOMS, AND NITRIC-OXIDE WITH HOBR</t>
  </si>
  <si>
    <t>TEMPERATURE-DEPENDENCE; RATE-CONSTANT; SEMIEMPIRICAL METHODS; ATMOSPHERIC BROMINE; ANTARCTIC OZONE; DEPLETION; CHLORINE; BRO; OPTIMIZATION; PARAMETERS</t>
  </si>
  <si>
    <t>Relatively little is known about the role of HOBr in stratospheric chemistry. Potentially, HOBr could act as a temporary reservoir for stratospheric BrO(y) compounds. Recently, the first direct measurement of the rate coefficient for the reaction BrO + HO2 --&gt; HOBr + O2, which is thought to be the main production channel for HOBr in the stratosphere, was found to be 6 times larger than previously suggested at (3.3 +/- 0.5) x 10(-11) cm3 molecule-1 s-1. In this work we have investigated the reactions of HOBr with F(2P), Cl(2P), O(3P), N(4S), Br(2P), and NO(2PI) using the discharge-flow kinetic technique coupled to mass spectrometric detection. The HOBr was formed in situ by the reaction sequence F + H2O --&gt; OH + HF, OH + Br2 --&gt; HOBr + Br. Using an excess of the atomic species or NO, the rate coefficients at T 298 K for the HOBr reactions were determined to be k(F) = (2.0 +/- 0.7) X 10(-10), k(Cl) = (1.1 +/- 0.3) x 10(-10), k(O) = (2.5 +/- 0.4) x 10(-11), k(N) &lt; 2 X 10(-13), and k(NO) &lt; 5 X 10(-14) (all units CM3 molecule-1 s-1). No reaction between Br + HOBr could be observed, but it was not possible to quantify this because of the large amount of interference from background Br2 on the HOBr signal. This study represents the first determination of the rate constants for these reactions. Attention is paid to possible interferences from reaction of HOBr precursors. The reactions of HOBr with Cl and 0 are markedly faster than the analogous reactions of HOCl. The atmospheric lifetime of HOBr with respect to reaction with 0 is ca. 0.03 h and with respect to reaction with Cl is ca. 9.6 h at z = 35 km (calculated maxima in [HOBr]).</t>
  </si>
  <si>
    <t>MONKS, PS (corresponding author), NASA,GODDARD SPACE FLIGHT CTR,EXTRATERR PHYS LAB,GREENBELT,MD 20771, USA.</t>
  </si>
  <si>
    <t>Monks, Paul/H-6468-2016</t>
  </si>
  <si>
    <t>Monks, Paul/0000-0001-9984-4390</t>
  </si>
  <si>
    <t>NOV 11</t>
  </si>
  <si>
    <t>10.1021/j100147a025</t>
  </si>
  <si>
    <t>MG299</t>
  </si>
  <si>
    <t>WOS:A1993MG29900025</t>
  </si>
  <si>
    <t>LLOYD, SA</t>
  </si>
  <si>
    <t>STRATOSPHERIC OZONE DEPLETION</t>
  </si>
  <si>
    <t>LANCET</t>
  </si>
  <si>
    <t>ANTARCTIC VORTEX; SUNLIGHT; EXPOSURE; RISK</t>
  </si>
  <si>
    <t>HARVARD UNIV,DEPT CHEM,CAMBRIDGE,MA 02138</t>
  </si>
  <si>
    <t>Harvard University</t>
  </si>
  <si>
    <t>LANCET LTD</t>
  </si>
  <si>
    <t>42 BEDFORD SQUARE, LONDON, ENGLAND WC1B 3SL</t>
  </si>
  <si>
    <t>0140-6736</t>
  </si>
  <si>
    <t>Lancet</t>
  </si>
  <si>
    <t>NOV 6</t>
  </si>
  <si>
    <t>10.1016/0140-6736(93)92130-L</t>
  </si>
  <si>
    <t>MF198</t>
  </si>
  <si>
    <t>WOS:A1993MF19800016</t>
  </si>
  <si>
    <t>JOCHMANN, H</t>
  </si>
  <si>
    <t>EARTH ROTATION AND GLOBAL CHANGE</t>
  </si>
  <si>
    <t>Investigations of global change require information from different fields of geo-sciences. Since global change is accompanied by mass redistribution in the atmosphere, the hydrosphere, and the cryosphere influences on the Earth's rotation can be expected. Studies of relations between climate change and Earth rotation proved a statistical correlation between the variation of different climate parameters and the length of day. But, a physical proof failed. This fact induced us to use the results of theoretical climate models for estimating possible influences on Earth rotation. Therefore, we studied the excitation of polar motion and the Antarctic ice sheet. A further subject, discussed in the paper, is the influence of climate change on the parameters of the seasonal variations of polar motion.</t>
  </si>
  <si>
    <t>JOCHMANN, H (corresponding author), GEOFORSH ZENTRUM POTSDAM, TELEGRAFENBERG A17, O-1561 POTSDAM, GERMANY.</t>
  </si>
  <si>
    <t>Adv. Space Res.</t>
  </si>
  <si>
    <t>NOV</t>
  </si>
  <si>
    <t>10.1016/0273-1177(93)90229-5</t>
  </si>
  <si>
    <t>ML875</t>
  </si>
  <si>
    <t>WOS:A1993ML87500035</t>
  </si>
  <si>
    <t>RUSSELL, DS</t>
  </si>
  <si>
    <t>PROTECTING A LAND WITHOUT A COUNTRY - THE ANTARCTIC ENVIRONMENTAL PROTOCOL</t>
  </si>
  <si>
    <t>ALTERNATIVES-PERSPECTIVES ON SOCIETY TECHNOLOGY AND ENVIRONMENT</t>
  </si>
  <si>
    <t>RUSSELL, DS (corresponding author), CARLETON UNIV,OTTAWA K1S 5B6,ONTARIO,CANADA.</t>
  </si>
  <si>
    <t>ALTERNATIVES</t>
  </si>
  <si>
    <t>WATERLOO</t>
  </si>
  <si>
    <t>UNIV WATERLOO FAC ENVIRONMENTAL STUDIES, WATERLOO ON N2L 3G1, CANADA</t>
  </si>
  <si>
    <t>0002-6638</t>
  </si>
  <si>
    <t>ALTERN-P SOC TEC</t>
  </si>
  <si>
    <t>Altern.-Perspect. Soc. Technol. Environ.</t>
  </si>
  <si>
    <t>NOV-DEC</t>
  </si>
  <si>
    <t>MH468</t>
  </si>
  <si>
    <t>WOS:A1993MH46800012</t>
  </si>
  <si>
    <t>SZEFER, P; CZARNOWSKI, W; PEMPKOWIAK, J; HOLM, E</t>
  </si>
  <si>
    <t>MERCURY AND MAJOR ESSENTIAL ELEMENTS IN SEALS, PENGUINS, AND OTHER REPRESENTATIVE FAUNA OF THE ANTARCTIC</t>
  </si>
  <si>
    <t>ARCHIVES OF ENVIRONMENTAL CONTAMINATION AND TOXICOLOGY</t>
  </si>
  <si>
    <t>HEAVY-METALS; PHOCA-VITULINA; TRACE-METALS; HARBOR SEAL; TISSUE DISTRIBUTION; SEABIRDS; ORGANOCHLORINE; METALLOTHIONEIN; SELENIUM; FINLAND</t>
  </si>
  <si>
    <t>Concentrations of total Hg and major essential elements, Ca, Mg, Na, and K, were measured in the muscle, liver, and kidney of three species of seals, crabeater seal (Lobodon carcinophagus), leopard seal (Hydrurga leptonyx), and Weddell seal (Leptonychotes weddelli) collected in the Antarctic. The muscle and liver of three species of penguins, i.e., gentoo penguin (Pygoscelis papua), Adelie penguin (P. adeliae), chin-strap penguin (P. antarctica), and other representative fauna were also analyzed for the elements. Distinct inter-tissue differences in the metal concentration were observed; liver had the greatest concentrations of Hg, kidney showed maximum concentration of Ca and Na, while muscle was characterized by the greatest content of Mg and K. Inter-specimen differentiation of concentrations among the same species was distinctly visualized for Hg but not for the major essential elements. The Hg concentration in the seals analyzed are in keeping with those reported previously by other authors. Such comparison for Ca, Mg, Na, and K was impossible because of the lack of available literature data for their concentrations in marine seals. Numerous significant correlations were observed between concentrations of the several metals analyzed. There was no correlation between Hg, which is a non-essential element and both Zn and Cd which are essential and non-essential elements, respectively in the liver or kidney of seals. However, there were significant correlations between concentration of Zn and the sum of molar concentrations of Hg + Cd in kidney (r = 0.82) and liver (r = 0.76). The results suggest that several control mechanisms operate to maintain physiologically required levels that decreases any effect of heavy metal toxicants such as Hg and Cd.</t>
  </si>
  <si>
    <t>MED ACAD GDANSK, DEPT TOXICOL, PL-80416 GDANSK, POLAND; POLISH ACAD SCI, INST OCEANOL, PL-81967 SOPOT, POLAND; LUND UNIV, DEPT RADIAT PHYS, S-22185 LUND, SWEDEN</t>
  </si>
  <si>
    <t>Fahrenheit Universities; Medical University Gdansk; Polish Academy of Sciences; Institute of Oceanology of the Polish Academy of Sciences; Lund University</t>
  </si>
  <si>
    <t>SZEFER, P (corresponding author), MED ACAD GDANSK, DEPT ANALYT CHEM, GEN J HALLERA 107, PL-80416 GDANSK, POLAND.</t>
  </si>
  <si>
    <t>Pempkowiak, Janusz/0000-0002-7835-3792</t>
  </si>
  <si>
    <t>0090-4341</t>
  </si>
  <si>
    <t>1432-0703</t>
  </si>
  <si>
    <t>ARCH ENVIRON CON TOX</t>
  </si>
  <si>
    <t>Arch. Environ. Contam. Toxicol.</t>
  </si>
  <si>
    <t>LY153</t>
  </si>
  <si>
    <t>WOS:A1993LY15300002</t>
  </si>
  <si>
    <t>WATER AS A LIMITING FACTOR IN THE ANTARCTIC TERRESTRIAL ENVIRONMENT - A BIOGEOGRAPHICAL SYNTHESIS</t>
  </si>
  <si>
    <t>ENDOLITHIC MICROORGANISMS; CRYOCONITE HOLES; CANADA GLACIER; VEGETATION; ALGAE; SOILS</t>
  </si>
  <si>
    <t>The question is posed: ''what limits the presence, distribution, and abundance of life in Antarctica?'' Traditionally, continental isolation has been considered to restrict the arrival of new species and extreme cold to limit the survival of successful immigrants. However, recent biogeographical evidence suggests that water may play a primary role: clear correlations exist between moisture availability and the distribution and abundance of organisms on the vertical, horizontal, and temporal scales. At the continental scale there is a close relationship between substratum biotic/abiotic status and gradients in meltwater, seepage, and up-welling. At the microhabitat level, the abundance of nematodes, tardigrades, rotifers, and microarthropods is directly proportional to microvariations in relative humidity. Upward migration of soil microalgae in response to water availability, together with seasonal population peaks of bacteria, algae, and protozoa at snow-thaw, suggest moisture limitation on vertical and temporal scales. It is concluded that, in Antarctica, many of the limiting effects previously attributed to low temperature may in fact operate through the water balance of organisms. Although Antarctica is the coldest place on Earth, water appears to be the primary limiting factor.</t>
  </si>
  <si>
    <t>KENNEDY, AD (corresponding author), BRITISH ANTARCTIC SURVEY,NATL ENVIRONM RES COUNCIL,HIGH CROSS,MADINGLEY,CAMBRIDGE CB3 0ET,ENGLAND.</t>
  </si>
  <si>
    <t>10.2307/1551914</t>
  </si>
  <si>
    <t>MJ165</t>
  </si>
  <si>
    <t>WOS:A1993MJ16500003</t>
  </si>
  <si>
    <t>MOISAN, TA; FRYXELL, GA</t>
  </si>
  <si>
    <t>THE DISTRIBUTION OF ANTARCTIC DIATOMS IN THE WEDDELL SEA DURING AUSTRAL WINTER</t>
  </si>
  <si>
    <t>ICE MICROBIAL COMMUNITIES; PHYTOPLANKTON GROWTH; BRANSFIELD STRAIT; MCMURDO-SOUND; EDGE; PHOTOADAPTATION; DISSOLUTION; MICROALGAE; SUMMER; AUTUMN</t>
  </si>
  <si>
    <t>As part of the AMERIEZ (Antarctic Marine Ecosystem Research at the Ice Edge-Zone) program, water samples were collected and analyzed for diatom species composition along 40 degrees W and 48 degrees W transects normal to a rapidly moving ice edge during mid-austral winter. The overall abundance of living diatoms was low; integrated estimates down to 150 m ranged from 1.06 x 10(8) to 6.03 x 10(8) cells m(-2). On both transects, we found a significantly higher number of living diatom cells in the open water compared to samples collected underneath the sea ice, although the sea ice was moving rapidly. Diversity was low; both Fragilariopsis cylindrus and Fragilariopsis spp. together accounted for an average of 59% of the total living diatoms at each station, individually averaging 29%. The distributional patterns of the dominant diatom taxa were closely related to the presence of the ice cover. The results of our study emphasize the low phytoplankton abundance during the austral winter season and the paucity of resting spores in the Antarctic flora.</t>
  </si>
  <si>
    <t>TEXAS A&amp;M UNIV SYST,DEPT OCEANOG,COLL STN,TX 77843</t>
  </si>
  <si>
    <t>10.1515/botm.1993.36.6.489</t>
  </si>
  <si>
    <t>MM592</t>
  </si>
  <si>
    <t>WOS:A1993MM59200003</t>
  </si>
  <si>
    <t>SCHMITZ, WJ; LUYTEN, JR; SCHMITT, RW</t>
  </si>
  <si>
    <t>ON THE FLORIDA CURRENT T/S ENVELOPE</t>
  </si>
  <si>
    <t>BULLETIN OF MARINE SCIENCE</t>
  </si>
  <si>
    <t>TROPICAL NORTH-ATLANTIC; WESTERN EQUATORIAL ATLANTIC; THERMOHALINE STAIRCASE; CENTRAL WATER; GULF-STREAM; OCEAN; CIRCULATION; THERMOCLINE; TEMPERATURE; TRANSPORT</t>
  </si>
  <si>
    <t>The 30 Sverdrups (Sv.) transported by the Florida Current through the Straits of Florida off Miami may consist of a wind-driven contribution of 17 Sv. from the North Atlantic, along with a thermohaline component of 13 Sv. from the South Atlantic. Here we examine this possibility in terms of temperature/salinity (T/S) and temperature/oxygen (T/O2) distributions. It is demonstrated that only the salty part of the T/S envelope for the Florida Current can be advectively traced back to the interior sub-tropical gyre along 24N. The fresh contribution can mostly be found to the south along 52W and into the tropical South Atlantic. There are also fresh contributions from the Canary Current and from Continental Edge Water formed in the Gulf of Mexico. The T/S characteristics of the coldest segment of the Florida Current (7-12-degrees-C) could be a product of comparatively fresh water of South Atlantic origin (upper Antarctic Intermediate Water) becoming slightly saltier by vertical mixing in the tropical Atlantic and Caribbean, perhaps due to ''salt fingers.'' In the Caribbean passages there is an interesting partitioning of the Florida Current T/S envelope with Windward Passage prominently displaying the salty segment and Anegada Passage playing a crucial role in the low temperature fresh segment. This low-temperature contribution from the South Atlantic can be traced into the Caribbean and Straits of Florida in oxygen range as well.</t>
  </si>
  <si>
    <t>SCHMITZ, WJ (corresponding author), WOODS HOLE OCEANOG INST,WOODS HOLE,MA 02543, USA.</t>
  </si>
  <si>
    <t>Luyten, James/B-1855-2009; Schmitt, Raymond W/B-7451-2011</t>
  </si>
  <si>
    <t>ROSENSTIEL SCH MAR ATMOS SCI</t>
  </si>
  <si>
    <t>MIAMI</t>
  </si>
  <si>
    <t>4600 RICKENBACKER CAUSEWAY, MIAMI, FL 33149</t>
  </si>
  <si>
    <t>0007-4977</t>
  </si>
  <si>
    <t>B MAR SCI</t>
  </si>
  <si>
    <t>Bull. Mar. Sci.</t>
  </si>
  <si>
    <t>MX459</t>
  </si>
  <si>
    <t>WOS:A1993MX45900008</t>
  </si>
  <si>
    <t>MAKINSON, K</t>
  </si>
  <si>
    <t>THE BAS HOT-WATER DRILL - DEVELOPMENT AND CURRENT DESIGN</t>
  </si>
  <si>
    <t>RONNE ICE SHELF</t>
  </si>
  <si>
    <t>Over the past decade the British Antarctic Survey has developed a hot water drilling system that uses components easily carried by Twin Otter aircraft. The system has recently been upgraded and was successfully used in the 1990/91 and 91/92 field seasons to penetrate ice up to 562 m thick on Ronne Ice Shelf, Antarctica. Holes of at least 0.13 m in diameter were created and maintained. The hot water drill incorporates 300 kW of heating power with a water re-circulation system, removing the need for continuous snow melting while drilling. The drill nozzles have been designed to combat the problems of the rapid re-freezing of the water-filled hole. In the event of borehole closure above the nozzle, a less powerful but still effective drilling action is available upwards. A compressible mechanical valve system is incorporated which increases the back pressure when the operator is drilling too fast. This system ensures the nozzle is always freely suspended, resulting in a vertical hole. The work has allowed oceanographic measurements to be made in the sea-water underlying George VI Ice Shelf and Ronne Ice Shelf, Antarctica. The access holes have also been used for the installation of sensors in the ice and the ocean for long term temperature monitoring.</t>
  </si>
  <si>
    <t>MAKINSON, K (corresponding author), BRITISH ANTARCTIC SURVEY,NAT ENVIRONM RES COUNCIL,MADINGLEY RD,CAMBRIDGE CB3 0ET,ENGLAND.</t>
  </si>
  <si>
    <t>Makinson, Keith/A-2495-2013</t>
  </si>
  <si>
    <t>Makinson, Keith/0000-0002-5791-1767</t>
  </si>
  <si>
    <t>10.1016/0165-232X(93)90051-9</t>
  </si>
  <si>
    <t>MU349</t>
  </si>
  <si>
    <t>WOS:A1993MU34900010</t>
  </si>
  <si>
    <t>OBST, BS; NAGY, KA</t>
  </si>
  <si>
    <t>STOMACH OIL AND THE ENERGY BUDGET OF WILSONS STORM-PETREL NESTLINGS</t>
  </si>
  <si>
    <t>CONDOR</t>
  </si>
  <si>
    <t>BODY COMPOSITION; DIET; FEEDING BEHAVIOR; FOOD PROVISIONING; FORAGING STRATEGY; GROWTH ENERGETICS; GROWTH RATE; MEAL COMPOSITION; METABOLIC RATE</t>
  </si>
  <si>
    <t>ALBATROSSES PROCELLARIIFORMES; FEEDING RATES; ASSIMILATION; GROWTH; DEPOSITION; ISLAND; DIET</t>
  </si>
  <si>
    <t>Aspects of chick-provisioning in Wilson's Storm-Petrel were measured at Palmer Station, Antarctica. Chicks received meals averaging 9.2 g (21% of adult body mass) with a mean frequency of 1.1 feeds/chick.day. Feeding frequency decreased as chicks grew, but meal mass remained relatively constant throughout the fledging period. Free lipids accounted for an average of 24% of the mass and over 60% of the energy in a meal. The energy density of the meals averaged 16.1 kJ/g, nearly triple that of whole prey. The estimated rates at which gross and metabolizable energy were delivered to the chick averaged 163 and 147 kJ/days, respectively, over the 60 day fledging period. Low nest temperatures resulted in high energy requirements by the chicks. Rates of respiratory energy metabolism averaged 133 kJ/day over the hedging period and reached peak levels of similar to 160 kJ/day. Rates of energy deposition in tissues averaged only 18.4 kJ/day day with a peak rate of similar to 57 kJ/day. Thus, total metabolizable energy requirements of the chick averaged 151 kJ/day, which is within 3% of estimated metabolizable energy intake. Wilson's Storm-Petrel chicks have energy requirements nearly double those of Leach's Storm-Petrel chicks which grow in a more temperate climate. Wilson's Storm-Petrel adults appear to meet demands of their chicks with a high frequency of meal delivery and high energy density of meals compared to those of Leach's Storm-Petrel. A comparison of the rates of energy utilization by foraging adults of the two species suggests that the high energy demands of the Wilson's Storm-Petrel chicks have selected for a foraging strategy in adult Wilson's Storm-Petrels that is expensive in terms of energy and time. Low air temperatures, a short summer season, and the presence of diurnal predators on the breeding grounds are among the factors which have shaped the chick-provisioning strategy of this species. The data suggest that Wilson's Storm-Petrels could not breed successfully in the Antarctic without the ability to produce stomach oils.</t>
  </si>
  <si>
    <t>UNIV CALIF LOS ANGELES, DEPT BIOL, LOS ANGELES, CA 90024 USA</t>
  </si>
  <si>
    <t>0010-5422</t>
  </si>
  <si>
    <t>1938-5129</t>
  </si>
  <si>
    <t>Condor</t>
  </si>
  <si>
    <t>10.2307/1369418</t>
  </si>
  <si>
    <t>MK148</t>
  </si>
  <si>
    <t>WOS:A1993MK14800003</t>
  </si>
  <si>
    <t>AINLEY, DG; RIBIC, CA; SPEAR, LB</t>
  </si>
  <si>
    <t>SPECIES-HABITAT RELATIONSHIPS AMONG ANTARCTIC SEABIRDS - A FUNCTION OF PHYSICAL OR BIOLOGICAL FACTORS</t>
  </si>
  <si>
    <t>SOUTHERN OCEAN; PACK ICE; PELAGIC SEABIRDS; HABITAT SELECTION; HABITAT ALTERATION</t>
  </si>
  <si>
    <t>COMMUNITY STRUCTURE; WATERS; DISTRIBUTIONS; MICRONEKTON; SUMMER; OCEAN</t>
  </si>
  <si>
    <t>We employed a ''natural experiment'' to evaluate the hypothesis that a major physical feature of high-latitude marine habitat, the percentage of the sea covered by pack ice, affects species composition among Antarctic seabirds. Our experiment entailed replicate transects through markedly altered physical habitat in the Scotia-Weddell Confluence: a series of storms caused the pack ice to advance and retreat rapidly and repeatedly over a 200-km-wide area. Regardless of where their habitat moved, pack-ice and open-water species occurred at significantly higher densities in the ice and open-water habitats, respectively. There were no time lags in the response of species to habitat alteration. In addition, pack-ice and open-water species had identical diets regardless of where their preferred habitat was located. These results supported the hypothesis and showed that physical rather than biological variables affect species composition among pelagic assemblages of Antarctic seabirds. Results supported the conclusion that a lack of appropriate adaptations constrain open-water species to reside away from the pack ice and that unremarkable prey availability fails to attract pack-ice species to open waters.</t>
  </si>
  <si>
    <t>AINLEY, DG (corresponding author), POINT REYES BIRD OBSERV, STINSON BEACH, CA 94970 USA.</t>
  </si>
  <si>
    <t>COOPER ORNITHOLOGICAL SOC</t>
  </si>
  <si>
    <t>ORNITHOLOGICAL SOC NORTH AMER PO BOX 1897, LAWRENCE, KS 66044-8897 USA</t>
  </si>
  <si>
    <t>10.2307/1369419</t>
  </si>
  <si>
    <t>WOS:A1993MK14800004</t>
  </si>
  <si>
    <t>LANYON, R; BLACK, LP; SEITZ, HM</t>
  </si>
  <si>
    <t>U-PB ZIRCON DATING OF MAFIC DYKES AND ITS APPLICATION TO THE PROTEROZOIC GEOLOGICAL HISTORY OF THE VESTFOLD HILLS, EAST ANTARCTICA</t>
  </si>
  <si>
    <t>PRYDZ BAY AREA; GEOCHRONOLOGY; EVOLUTION; SWARM; AGES; GONDWANA; EXAMPLE; EVENTS; CANADA; CRUST</t>
  </si>
  <si>
    <t>The Vestfold Hills, one of several Archaean cratonic blocks within the East Antarctic Shield, comprises a high-grade metamorphic basement complex intruded by at least nine generations of Early to Middle Proterozoic mafic dykes. Extensive U-Pb ion microprobe (SHRIMP) analyses of zircons, derived predominantly from late-stage felsic differentiates of the mafic dykes, provide precise crystallisation ages for several dyke generations. These new ages enable constraints to be placed on both the history of mafic magmatism in the Vestfold Hills and the timing of the various interspersed Proterozoic deformation events. In addition to demonstrating the utility of zircons derived from felsic late-stage differentiates for the dating of co-genetic mafic dykes, this study also places doubt on previous whole-rock Rb-Sr dating of mafic dyke suites in this and other areas of East Antarctica. The Pb-207/Pb-206 zircon ages of 2241 +/- 4 Ma and 223 8 +/- 7 Ma for the Homogeneous and Mottled Norites, respectively, provide a younger emplacement age for associated group 2 High-Mg tholeiite dykes than the whole-rock Rb-Sr date (2424 +/- 72 Ma) originally interpreted as the age of all high-Mg intrusives in the Vestfold Hills. Zircon ages of 1754 +/- 16 Ma and 1832 +/- 72 Ma confirm the previously defined Rb-Sr age of the group 2 Fe-rich tholeiites. Two later dyke generations, the group 3 and 4 Fe-rich tholeiites, are distinguished on the basis of field orientations and cross-cutting relationships, and yield zircon emplacement ages of 1380 +/- 7 Ma and 1241 +/- 5 Ma which also define minimum ages for two suites of lamprophyre dykes. Xenocrystic zircons within both felsic segregations and mafic dykes yield zircon ages of 2478 +/- 5 Ma to approximately 2740 Ma, indicating the presence of Archaean crustal source rocks of this antiquity beneath the Vestfold Hills.</t>
  </si>
  <si>
    <t>AUSTRALIAN GEOL SURVEY ORG,CANBERRA,ACT 2601,AUSTRALIA</t>
  </si>
  <si>
    <t>Geoscience Australia</t>
  </si>
  <si>
    <t>LANYON, R (corresponding author), UNIV TASMANIA,DEPT GEOL,GPO BOX 252C,HOBART,TAS 7001,AUSTRALIA.</t>
  </si>
  <si>
    <t>10.1007/BF00321219</t>
  </si>
  <si>
    <t>MJ059</t>
  </si>
  <si>
    <t>WOS:A1993MJ05900005</t>
  </si>
  <si>
    <t>VINCENT, WF; DOWNES, MT; CASTENHOLZ, RW; HOWARDWILLIAMS, C</t>
  </si>
  <si>
    <t>COMMUNITY STRUCTURE AND PIGMENT ORGANIZATION OF CYANOBACTERIA-DOMINATED MICROBIAL MATS IN ANTARCTICA</t>
  </si>
  <si>
    <t>EUROPEAN JOURNAL OF PHYCOLOGY</t>
  </si>
  <si>
    <t>ANTARCTICA; CAROTENOIDS; CYANOBACTERIA; OSCILLATORIA; PHORMIDIUM; SCYTONEMIN</t>
  </si>
  <si>
    <t>SOUTHERN VICTORIA LAND; BETA-CAROTENE; SCYTONEMIN</t>
  </si>
  <si>
    <t>Benthic microbial mat communities were sampled from 20 lakes, ponds and streams of the McMurdo Sound region, Antarctica. At least five distinct assemblages could be differentiated by their cyanobacterial species composition, pigment content and vertical structure. The most widely occurring freshwater communities were dominated by thin-trichome (0.5-3 mum) oscillatoriacean species that formed benthic films up to several millimetres thick. 'Lift-off mats' produced mucilaginous mats 1-5 cm thick at the surface and edge of certain ponds. Another group of oscillatoriacean communities was characteristic of hypersaline pond environments; these communities were dominated by species with thicker trichomes such as Oscillatoria priestleyi. Black mucilaginous layers of Nostoc commune were widely distributed in aquatic and semi-aquatic habitats. Dark brown sheath pigmentation was also characteristic of less cohesive mats and crusts dominated by Pleurocapsa, Gloeocapsa and Calothrix. High performance liquid chromatography analysis of the lipophilic pigments showed that the upper region of most of the Antarctic mats was enriched in sheath pigments (scytonemin) and/or certain carotenoids such as myxoxanthophyll and canthaxanthin. Most of the chlorophyll a (Chla), as well as phycocyanin, beta-carotene and echinenone, was located in the lower strata of the mat profiles. In many of these communities most of the photosynthetic biomass occurred in a 'deep Chla maximum' that was well protected from short-wavelength radiation by the surface layer of light-screening pigments.</t>
  </si>
  <si>
    <t>UNIV LAVAL, CTR ETUD NORDIQUES, QUEBEC CITY G1K 7P4, QUEBEC, CANADA; NATL INST WATER &amp; ATMOSPHER RES LTD, CHRISTCHURCH, NEW ZEALAND; UNIV OREGON, DEPT BIOL, EUGENE, OR 97403 USA</t>
  </si>
  <si>
    <t>Laval University; National Institute of Water &amp; Atmospheric Research (NIWA) - New Zealand; University of Oregon</t>
  </si>
  <si>
    <t>0967-0262</t>
  </si>
  <si>
    <t>1469-4433</t>
  </si>
  <si>
    <t>EUR J PHYCOL</t>
  </si>
  <si>
    <t>Eur. J. Phycol.</t>
  </si>
  <si>
    <t>10.1080/09670269300650321</t>
  </si>
  <si>
    <t>MT209</t>
  </si>
  <si>
    <t>WOS:A1993MT20900002</t>
  </si>
  <si>
    <t>DOUBLEDAY, PA; MACDONALD, DIM; NELL, PAR</t>
  </si>
  <si>
    <t>SEDIMENTOLOGY AND STRUCTURE OF THE TRENCH-SLOPE TO FORE-ARC BASIN TRANSITION IN THE MESOZOIC OF ALEXANDER ISLAND, ANTARCTICA</t>
  </si>
  <si>
    <t>PENINSULA; SUBDUCTION; RIDGE; EVOLUTION; ACCRETION; PLATE; MODEL; AGE</t>
  </si>
  <si>
    <t>The Mesozoic forearc of Alexander Island, Antarctica, is one of the few places in the world where the original stratigraphic relationship between a forearc basin and an accretionary complex is exposed. Newly discovered sedimentary rocks exposed at the western edge of the forearc basin fill (the Kimmeridgian-Albian Fossil Bluff Group) record the events associated with the basin formation. These strata are assigned to the newly defined Selene Nunatak Formation (?Bathonian) and Atoll Nunataks Formation (?Bathonian-Tithonian) within the Fossil Bluff Group. The Selene Nunatak Formation contains variable thicknesses of conglomerates and sandstones, predominantly derived from the LeMay Group accretionary complex upon which it is unconformable. The formation marks emergence and subsequent erosion of the inner forearc area. It is conformably overlain by the 1 km thick Atoll Nunataks Formation, characterized by thinly-bedded mudstones and silty mudstones representing a marine transgression followed by trench-slope deposition. The Atoll Nunataks Formation marks a phase of subsidence, possibly in response to tectonic events in the accretionary prism that are known to have occurred at about the same time. The Atoll Nunataks Formation is conformably overlain by the Himalia Ridge Formation, a thick sequence of basin-wide arc-derived conglomerates. This transition from fine- to coarse-grained deposition suggests that a well-developed depositional trough (and hence trench-slope break) had formed by that time. The Atoll Nunataks Formation therefore spans the formation of the forearc basin, and marks the transition from trench-slope to forearc basin deposition.</t>
  </si>
  <si>
    <t>10.1017/S0016756800023128</t>
  </si>
  <si>
    <t>ML398</t>
  </si>
  <si>
    <t>WOS:A1993ML39800001</t>
  </si>
  <si>
    <t>MACDONALD, DIM; MONCRIEFF, ACM; BUTTERWORTH, PJ</t>
  </si>
  <si>
    <t>GIANT SLIDE DEPOSITS FROM A MESOZOIC FORE-ARC BASIN, ALEXANDER ISLAND, ANTARCTICA</t>
  </si>
  <si>
    <t>SLOPE</t>
  </si>
  <si>
    <t>Several very large synsedimentary slide units exist in the well-exposed Mesozoic fore-arc sequence of Alexander Island, Antarctica. The largest single exposure, which is at least 440 m thick and more than 21 by 6 km in area, forms part of a unit that has a volume of as much as 300 km3. These units are as large as slide deposits noted by remote sensing on modern continental margins. The apparent absence of large, ancient slide deposits is therefore purely a function of exposure. The enormous size of these Antarctic examples, in which sheets of partially lithified sediment, up to 1 km long, have been transported with little or no internal deformation or tilting, emphasizes the care needed in determining that even very large outcrops are not allochthonous.</t>
  </si>
  <si>
    <t>BRITISH ANTARCTIC SURVEY,NATL ENVIRONM RES COUNCIL,CAMBRIDGE CB3 0ET,ENGLAND</t>
  </si>
  <si>
    <t>10.1130/0091-7613(1993)021&lt;1047:GSDFAM&gt;2.3.CO;2</t>
  </si>
  <si>
    <t>ME759</t>
  </si>
  <si>
    <t>WOS:A1993ME75900022</t>
  </si>
  <si>
    <t>BESPROZVANNAYA, AS; SHCHUKA, TI</t>
  </si>
  <si>
    <t>MAIN IONOSPHERIC TROUGH DYNAMICS DURING MAGNETIC STORMS WITH A DEVELOPED RING CURRENT</t>
  </si>
  <si>
    <t>MV782</t>
  </si>
  <si>
    <t>WOS:A1993MV78200020</t>
  </si>
  <si>
    <t>GRAD, M; GUTERCH, A; JANIK, T</t>
  </si>
  <si>
    <t>SEISMIC STRUCTURE OF THE LITHOSPHERE ACROSS THE ZONE OF SUBDUCTED DRAKE PLATE UNDER THE ANTARCTIC PLATE, WEST ANTARCTICA</t>
  </si>
  <si>
    <t>ANTARCTIC PLATE; DEEP SEISMIC SOUNDING; DRAKE PLATE; LITHOSPHERE; SUBDUCTION ZONE</t>
  </si>
  <si>
    <t>CRUSTAL STRUCTURE; PENINSULA; REFRACTION; HISTORY; MARGIN; ISLAND</t>
  </si>
  <si>
    <t>During the third Polish Antarctic Geodynamical Expedition in 1987-88, deep seismic sounding measurements were performed in the transition zone between the Drake plate and the Antarctic plate in West Antarctica. 30 shots were fired in the sea along profile DSS-17 of 310 km length. The interpretation was made with the use of seismic records of four land stations in the South Shetland Islands and Antarctic Peninsula. The interpretation yielded a 2-D model of the lithosphere down to 80 km depth. The crustal structure beneath the trough of Bransfield Strait is highly anomalous. The presence of a high-velocity body, with longitudinal seismic wave velocities nu(p)&gt;7.0 km s-1, was detected in the 6-30 km depth range. This inhomogeneity was interpreted as an intrusion, coinciding with the Deception-Penguin-Bridgeman volcanic line. The Moho boundary depth ranges from 10 km in the South Shetland Trench area to 40 km under the Antarctic Peninsula. In the transition zone from the Drake Passage to the South Shetland Islands, a seismic boundary in the lower lithosphere occurs at a depth ranging from 35 to 80 km. The dip of both the Moho and this boundary is approximately 25-degrees, and indicates the direction of subduction of the lithosphere of the Drake plate under the Antarctic plate. The results obtained were compared with earlier results of seismic, gravity and magnetic surveys in West Antarctica. A scheme of geotectonic division and a geodynamical model of the zone of subduction of the Drake plate under the Antarctic plate is compared with subduction zones in other areas of the circum-Pacific belt.</t>
  </si>
  <si>
    <t>POLISH ACAD SCI,INST GEOPHYS,PL-01452 WARSAW,POLAND</t>
  </si>
  <si>
    <t>Polish Academy of Sciences; Institute of Geophysics of the Polish Academy of Sciences</t>
  </si>
  <si>
    <t>GRAD, M (corresponding author), UNIV WARSAW,INST GEOPHYS,PASTEURA 7,PL-02093 WARSAW,POLAND.</t>
  </si>
  <si>
    <t>Janik, Tomasz/AAZ-8460-2021</t>
  </si>
  <si>
    <t>Janik, Tomasz/0000-0002-5915-9740</t>
  </si>
  <si>
    <t>10.1111/j.1365-246X.1993.tb01209.x</t>
  </si>
  <si>
    <t>ME102</t>
  </si>
  <si>
    <t>WOS:A1993ME10200020</t>
  </si>
  <si>
    <t>HARIYAMA, T; TERAKITA, A; MEYERROCHOW, VB</t>
  </si>
  <si>
    <t>RHYTHMICITY OF CHROMOPHORE TURNOVER OF VISUAL PIGMENT IN THE ANTARCTIC AMPHIPOD ORCHOMENE-PLEBS (CRUSTACEA, AMPHIPODA)</t>
  </si>
  <si>
    <t>JOURNAL OF COMPARATIVE PHYSIOLOGY A-SENSORY NEURAL AND BEHAVIORAL PHYSIOLOGY</t>
  </si>
  <si>
    <t>PHOTORECEPTION; CIRCADIAN RHYTHMS; VISUAL PIGMENT; ANTARCTICA; CRUSTACEA</t>
  </si>
  <si>
    <t>LIGIA-EXOTICA CRUSTACEA; COMPOUND EYE; ISOPODA</t>
  </si>
  <si>
    <t>1. Relative retinal amounts in the compound eye of the Antarctic amphipod Orchomene plebs were assessed during conditions of continuous summer daylight every 3 h over a period of 48 h. The habitat of the experimental animal is the bottom of the Ross Sea (78-degrees-S; 166-degrees-E) down to depths of at least 400 m; water temperature is a constant - 1.8-degrees-C. A periodicity of 12 h was detected with relative amounts of 11-cis retinal exhibiting peaks at midday and at midnight and troughs at 7.00 h and 19.00 h. 2. The result that 90% of retinoid were insoluble in n-hexane suggests that at least 90% of the measured retinoid were attached to membrane-bound proteins such as opsin. 3. Selective light adaptation showed that the visual pigments were thermostable and photoregenerable. The main absorbance peak of rhodopsin, compared with metarhodopsin, seems to be in the longer wavelengths.</t>
  </si>
  <si>
    <t>TOHOKU UNIV,APPL INFORMAT SCI RES CTR,KATAHIRA 2 CHO ME,AOBA KU,SENDAI,MIYAGI 980,JAPAN; OITA UNIV,FAC EDUC,INST BIOL,OITA 87011,JAPAN; UNIV W INDIES,KINGSTON 7,JAMAICA</t>
  </si>
  <si>
    <t>Tohoku University; Oita University; University West Indies Mona Jamaica</t>
  </si>
  <si>
    <t>MEYER-ROCHOW, V. Benno/0000-0003-1531-9244</t>
  </si>
  <si>
    <t>0340-7594</t>
  </si>
  <si>
    <t>J COMP PHYSIOL A</t>
  </si>
  <si>
    <t>J. Comp. Physiol. A-Sens. Neural Behav. Physiol.</t>
  </si>
  <si>
    <t>Behavioral Sciences; Neurosciences; Physiology; Zoology</t>
  </si>
  <si>
    <t>Behavioral Sciences; Neurosciences &amp; Neurology; Physiology; Zoology</t>
  </si>
  <si>
    <t>MJ897</t>
  </si>
  <si>
    <t>WOS:A1993MJ89700010</t>
  </si>
  <si>
    <t>STOKER, PH</t>
  </si>
  <si>
    <t>ENERGETIC ELECTRON POWER FLUX DEPOSITION AT SANAE (L=40) FROM RIOMETER RECORDINGS</t>
  </si>
  <si>
    <t>RELATIVISTIC ELECTRONS; SEMIANNUAL VARIATION; PRECIPITATION; ABSORPTION</t>
  </si>
  <si>
    <t>From minute-by-minute and daily-averaged absorptions of cosmic radio wave noise, deduced from continuous riometer recordings during the last 20 years at Sanae, the annual temporal pattern of energetic (greater than or similar to 40 keV) electron energy flux deposited per second into the atmosphere has been estimated. We conclude that the energy flux deposited per second is closely related to geomagnetic activity, both for auroral precipitation during magnetic active periods and for particles precipitated from the trapping regions. The average energy flux deposited per second is strongly peaked during the equinoxes and has a deep minimum during the summer and winter, related to the equinoctial effect of geomagnetic activity. No difference exists between the energy fluxes deposited per second during the illuminated Antarctic summer and the dark Antarctic winter. It follows then that the daytime deposited flux is larger than the nighttime averaged deposition of energetic electrons. The averaged electron energy flux deposited per second peaked during 1973-1975 and 1982-1984, years with persistent solar wind high-speed streams from low solar latitude coronal holes, and has a lower value in a year of solar polar magnetic reversal, i.e., in 1971 and in 1980, than during solar minimum activity in 1976 and 1986/1987. During the 20 years of investigation the solar flare events of August 1972 and October 1989 are outstanding in flux of electron precipitation, being approximately 3 orders of magnitude larger than the annually averaged flux.</t>
  </si>
  <si>
    <t>STOKER, PH (corresponding author), POTCHEFSTROOM UNIV CHRISTIAN HIGHER EDUC, DEPT PHYS, POTCHEFSTROOM 2520, SOUTH AFRICA.</t>
  </si>
  <si>
    <t>NOV 1</t>
  </si>
  <si>
    <t>A11</t>
  </si>
  <si>
    <t>10.1029/93JA01951</t>
  </si>
  <si>
    <t>MG097</t>
  </si>
  <si>
    <t>WOS:A1993MG09700022</t>
  </si>
  <si>
    <t>CARPENTER, DL; GILES, BL; CHAPPELL, CR; DECREAU, PME; ANDERSON, RR; PERSOON, AM; SMITH, AJ; CORCUFF, Y; CANU, P</t>
  </si>
  <si>
    <t>PLASMASPHERE DYNAMICS IN THE DUSKSIDE BULGE REGION - A NEW LOOK AT AN OLD TOPIC</t>
  </si>
  <si>
    <t>MAGNETOSPHERIC ELECTRIC-FIELDS; ION MASS-SPECTROMETER; RING CURRENT; PLASMAPAUSE-PLASMASPHERE; WHISTLER EVIDENCE; THERMAL PLASMA; COLD-PLASMA; CONVECTION; MODEL; DENSITY</t>
  </si>
  <si>
    <t>Data acquired during several multiday periods in 1982 at ground stations Siple, Halley, and Kerguelen and on satellites DE 1, ISEE 1, and GEOS 2 have been used to investigate thermal plasma structure and dynamics in the duskside plasmasphere bulge region of the Earth. The distribution of thermal plasma in the dusk bulge sector is difficult to describe realistically, in part because of the time integral manner in which the thermal plasma distribution depends upon the effects of bulk cross-B flow and interchange plasma flows along B. While relatively simple MHD models can be useful for qualitatively predicting certain effects of enhanced convection on a quiet plasmasphere, such as an initial sunward entrainment of the outer regions, they are of limited value in predicting the duskside thermal plasma structures that are observed. Furthermore, use of such models can be misleading if one fails to realize that they do not address the question of the formation of the steep plasmapause profile or provide for a possible role of instabilities or other irreversible processes in plasmapause formation. Our specific findings, which are based both upon the present case studies and upon earlier work, include the following: (1) during active periods the plasmasphere appears to become divided into two entities, a main plasmasphere and a duskside bulge region. The latter consists of outlying or outward extending plasmas that are the products of erosion of the main plasmasphere; (2) in the aftermath of an increase in convection activity, the main plasmasphere tends (from a statistical point of view) to become roughly circular in equatorial cross section, with only a slight bulge at dusk; (3) the abrupt westward edge of the duskside bulge observed from whistlers represents a state in the evolution of sunward extending streamers; (4) in the aftermath of a weak magnetic storm, 10 to 30% of the plasma ''removed'' from the outer plasmasphere appears to remain in the afternoon-dusk sector beyond the main plasmasphere. This suggests that plasma flow from the afternoon-dusk magnetosphere into the boundary layers is to some extent impeded, possibly through a mechanism that partially decouples the high altitude and ionospheric-level flow regimes; (5) outlying dense plasma structures may circulate in the outer duskside magnetosphere for many days following an increase in convection, unless there is extremely deep quieting; (6) a day-night plasmatrough boundary may be identified in equatorial satellite data; (7) factor-of-2-to-10 density irregularities appear near the plasmapause in the postdusk sector in the aftermath of weak magnetic storms; (8) during the refilling of the plasmatrough from the ionosphere at L = 4.6, predominantly bidirectional field aligned and equatorially trapped light ion pitch angle distributions give way to a predominantly isotropic distribution (as seen by DE 1) when the plasma density reaches a level a factor of about 3 below the saturated plasmasphere level; (9) some outlying dense plasma structures are effectively detached from the main plasmasphere, while others appear to be connected to that body.</t>
  </si>
  <si>
    <t>UNV IOWA, DEPT PHYS &amp; ASTRON, IOWA CITY, IA 52244 USA; CTR RECH PHYS ENVIRONN, CNET, F-92131 ISSY LES MOULINEAX, FRANCE; NASA, GEORGE C MARSHALL SPACE FLIGHT CTR, SPACE SCI LAB, HUNTSVILLE, AL 35812 USA; UNIV POITIERS, SIGNAUX &amp; COMMUN LAB, F-86800 MIGNALOUX BEAUVOI, FRANCE; LAB PHYS &amp; CHIM ENVIRONNEMENT, CNRS, ORLEANS, FRANCE; NERC, BRITISH ANTARCTIC SURVEY, CAMBRIDGE CB3 0ET, ENGLAND</t>
  </si>
  <si>
    <t>National Aeronautics &amp; Space Administration (NASA); NASA Marshall Space Flight Center; Universite de Poitiers; Centre National de la Recherche Scientifique (CNRS); UK Research &amp; Innovation (UKRI); Natural Environment Research Council (NERC); NERC British Antarctic Survey</t>
  </si>
  <si>
    <t>STANFORD UNIV, STAR LAB, STANFORD, CA 94305 USA.</t>
  </si>
  <si>
    <t>Giles, Barbara/J-7393-2017</t>
  </si>
  <si>
    <t>Giles, Barbara/0000-0001-8054-825X</t>
  </si>
  <si>
    <t>10.1029/93JA00922</t>
  </si>
  <si>
    <t>WOS:A1993MG09700035</t>
  </si>
  <si>
    <t>KNIPP, DJ; EMERY, BA; RICHMOND, AD; CROOKER, NU; HAIRSTON, MR; CUMNOCK, JA; DENIG, WF; RICH, FJ; DELABEAUJARDIERE, O; RUOHONIEMI, JM; RODGER, AS; CROWLEY, G; AHN, BH; EVANS, DS; FULLERROWELL, TJ; FRIISCHRISTENSEN, E; LOCKWOOD, M; KROEHL, HW; MACLENNAN, CG; MCEWIN, A; PELLINEN, RJ; MORRIS, RJ; BURNS, GB; PAPITASHVILI, V; ZAITZEV, A; TROSHICHEV, O; SATO, N; SUTCLIFFE, P; TOMLINSON, L</t>
  </si>
  <si>
    <t>IONOSPHERIC CONVECTION RESPONSE TO SLOW, STRONG VARIATIONS IN A NORTHWARD INTERPLANETARY MAGNETIC-FIELD - A CASE-STUDY FOR JANUARY 14, 1988</t>
  </si>
  <si>
    <t>HIGH-LATITUDE IONOSPHERE; MAPPING ELECTRODYNAMIC FEATURES; AURORAL ELECTROJET INDEXES; INCOHERENT-SCATTER RADAR; DEPENDENT PLASMA-FLOW; ALIGNED CURRENTS; LOCALIZED OBSERVATIONS; DAYSIDE MAGNETOSPHERE; BIRKELAND CURRENTS; MAGNETOMETER DATA</t>
  </si>
  <si>
    <t>We analyze ionospheric convection patterns over the polar regions during the passage of an interplanetary magnetic cloud on January 14, 1988, when the interplanetary magnetic field (IMF) rotated slowly in direction and had a large amplitude. Using the assimilative mapping of ionospheric electrodynamics (AMIE) procedure, we combine simultaneous observations of ionospheric drifts and magnetic perturbations from many different instruments into consistent patterns of high-latitude electrodynamics, focusing on the period of northward IMF. By combining satellite data with ground-based observations, we have generated one of the most comprehensive data sets yet assembled and used it to produce convection maps for both hemispheres. We present evidence that a lobe convection cell was embedded within normal merging convection during a period when the IMF B(y) and B(z) components were large and positive. As the IMF became predominantly northward, a strong reversed convection pattern (afternoon-to-morning potential drop of around 100 kV) appeared in the southern (summer) polar cap, while convection in the northern (winter) hemisphere became weak and disordered with a dawn-to-dusk potential drop of the order of 30 kV. These patterns persisted for about 3 hours, until the IMF rotated significantly toward the west. We interpret this behavior in terms of a recently proposed merging model for northward IMF under solstice conditions, for which lobe field lines from the hemisphere tilted toward the Sun (summer hemisphere) drape over the dayside magnetosphere, producing reverse convection in the summer hemisphere and impeding direct contact between the solar wind and field lines connected to the winter polar cap. The positive IMF B(x) component present at this time could have contributed to the observed hemispheric asymmetry. Reverse convection in the summer hemisphere broke down rapidly after the ratio \B(y)/B(z)\ exceeded unity, while convection in the winter hemisphere strengthened. A dominant dawn-to-dusk potential drop was established in both hemispheres when the magnitude of B(y) exceeded that of B(z), with potential drops of the order of 100 kV, even while B(z) remained northward. The later transition to southward B(z) produced a gradual intensification of the convection, but a greater qualitative change occurred at the transition through \B(y)/B(z)\ = 1 than at the transition through B(z) = 0. The various convection patterns we derive under northward IMF conditions illustrate all possibilities previously discussed in the literature: nearly single-cell and multicell, distorted and symmetric, ordered and unordered, and sunward and antisunward.</t>
  </si>
  <si>
    <t>KYUNGPOOK NATL UNIV, TAEGU, SOUTH KOREA; AUSTRALIAN ANTARCTIC DIV, KINGSTON, TAS, AUSTRALIA; UNIV CALIF LOS ANGELES, DEPT ATMOSPHER SCI, LOS ANGELES, CA 90032 USA; JOHNS HOPKINS UNIV, APPL PHYS LAB, LAUREL, MD 20723 USA; UNIV TEXAS, RICHARDSON, TX 75080 USA; SRI INT, MENLO PK, CA USA; PHILLIPS LAB, BEDFORD, MA 01730 USA; NCAR, HIGH ALTITUDE OBSERV, BOULDER, CO 80307 USA; NOAA, SPACE ENVIRONM LAB, BOULDER, CO 80303 USA; DANISH METEOROL INST, COPENHAGEN, DENMARK; NATL GEOPHYS DATA CTR, BOULDER, CO 80303 USA; RUTHERFORD APPLETON LAB, DIDCOT OX11 0QX, OXON, ENGLAND; AT&amp;T BELL LABS, MURRAY HILL, NJ 07974 USA; BUR MINERAL RESOURCES, CANBERRA, AUSTRALIA; IZMIRAN, TROITSK, RUSSIA; FINNISH METEOROL INST, HELSINKI, FINLAND; NATL INST POLAR RES, TOKYO, JAPAN; HERMANUS MAGNET OBSERV, HERMANUS, SOUTH AFRICA; INST GEOL &amp; NUCL SCI LTD, CHRISTCHURCH, NEW ZEALAND; ST PETERSBURG ARCTIC &amp; ANTARCTIC RES INST, ST PETERSBURG, RUSSIA; BRITISH ANTARCTIC SURVEY, CAMBRIDGE CB3 0ET, ENGLAND</t>
  </si>
  <si>
    <t>Kyungpook National University; Australian Antarctic Division; University of California System; University of California Los Angeles; Johns Hopkins University; Johns Hopkins University Applied Physics Laboratory; University of Texas System; University of Texas Dallas; SRI International; National Center Atmospheric Research (NCAR) - USA; National Oceanic Atmospheric Admin (NOAA) - USA; Danish Meteorological Institute DMI; National Oceanic Atmospheric Admin (NOAA) - USA; UK Research &amp; Innovation (UKRI); Science &amp; Technology Facilities Council (STFC); STFC Rutherford Appleton Laboratory; AT&amp;T; Nokia Corporation; Nokia Bell Labs; Finnish Meteorological Institute; Research Organization of Information &amp; Systems (ROIS); National Institute of Polar Research (NIPR) - Japan; Council for Scientific &amp; Industrial Research (CSIR) - South Africa; GNS Science - New Zealand; Arctic &amp; Antarctic Research Institute; UK Research &amp; Innovation (UKRI); Natural Environment Research Council (NERC); NERC British Antarctic Survey</t>
  </si>
  <si>
    <t>USAF ACAD, DEPT PHYS, COLORADO SPRINGS, CO 80840 USA.</t>
  </si>
  <si>
    <t>Richmond, Arthur D/V-2118-2017; Lockwood, Mike/G-1030-2011; Sutcliffe, Peter R/E-8124-2014</t>
  </si>
  <si>
    <t>Lockwood, Mike/0000-0002-7397-2172;</t>
  </si>
  <si>
    <t>10.1029/93JA01010</t>
  </si>
  <si>
    <t>WOS:A1993MG09700036</t>
  </si>
  <si>
    <t>HOELZEL, AR; HALLEY, J; OBRIEN, SJ; CAMPAGNA, C; ARNBOM, T; LEBOEUF, B; RALLS, K; DOVER, GA</t>
  </si>
  <si>
    <t>ELEPHANT SEAL GENETIC-VARIATION AND THE USE OF SIMULATION-MODELS TO INVESTIGATE HISTORICAL POPULATION BOTTLENECKS</t>
  </si>
  <si>
    <t>JOURNAL OF HEREDITY</t>
  </si>
  <si>
    <t>MITOCHONDRIAL-DNA</t>
  </si>
  <si>
    <t>Because the northern elephant seal (Mirounga angustirostrus) was heavily exploited during the 19th century, it experienced an extreme population bottleneck. Since then, under legislative protection in the United States and Mexico, northern elephant seals have recovered dramatically in number, although their genomic diversity was greatly reduced, apparently as a consequence of the bottleneck. In this study we investigated DNA sequence diversity in two mtDNA regions (the control region and 16S RNA) and found low genetic variation in the northern elephant seal: there were only two control region haplotypes (sequence difference = 1%), which was consistent with an extreme founder event in the recent history of the northern species. We also reaffirmed the lack of allozyme diversity in this species. In contrast, the Southern elephant seal (M. leonina), which though similarly exploited never fell below 1,000 animals, had 23 control region mtDNA haplotypes (average sequence difference = 2.3%). To investigate the extent of the founder event in the northern elephant seal we devised a simulation model based on extensive demographic data. This allowed a statistical analysis of the likely outcome of bottlenecks of different size and duration. Given these historical data, our results indicate (within 95% confidence) a bottleneck of less than 30 seals and 20-year duration, or, if hunting was the primary pressure on the population, a single-year bottleneck of less than 20 seals.</t>
  </si>
  <si>
    <t>IMPERIAL COLL, NERC, CTR POPULAT BIOL, ASCOT, BERKS, ENGLAND; DEPT GENET, CAMBRIDGE, CAMBS, ENGLAND; CTR NACL PATAGON, PUERTO MADRYN, CHUBUT, ARGENTINA; BRITISH ANTARCTIC SURVEY, CAMBRIDGE, ENGLAND; STOCKHOLM UNIV, DEPT ZOOL, STOCKHOLM, SWEDEN; UNIV CALIF SANTA CRUZ, DEPT BIOL, SANTA CRUZ, CA 95064 USA; UNIV CALIF SANTA CRUZ, INST MARINE SCI, SANTA CRUZ, CA 95064 USA; SMITHSONIAN INST, NATL ZOOL PK, WASHINGTON, DC 20008 USA</t>
  </si>
  <si>
    <t>UK Research &amp; Innovation (UKRI); Natural Environment Research Council (NERC); Imperial College London; Centro Nacional Patagonico (CENPAT); UK Research &amp; Innovation (UKRI); Natural Environment Research Council (NERC); NERC British Antarctic Survey; Stockholm University; University of California System; University of California Santa Cruz; University of California System; University of California Santa Cruz; Smithsonian Institution; Smithsonian National Zoological Park &amp; Conservation Biology Institute</t>
  </si>
  <si>
    <t>NCI, VIRAL CARCINOGENESIS LAB, FREDERICK, MD 21702 USA.</t>
  </si>
  <si>
    <t>Halley, John M/AAP-3004-2020; OBRIEN, STEPHEN/ABD-1346-2020</t>
  </si>
  <si>
    <t>Campagna, Claudio/0000-0002-7971-5062; OBRIEN, STEPHEN/0000-0001-7857-0757</t>
  </si>
  <si>
    <t>0022-1503</t>
  </si>
  <si>
    <t>1465-7333</t>
  </si>
  <si>
    <t>J HERED</t>
  </si>
  <si>
    <t>J. Hered.</t>
  </si>
  <si>
    <t>10.1093/oxfordjournals.jhered.a111370</t>
  </si>
  <si>
    <t>Evolutionary Biology; Genetics &amp; Heredity</t>
  </si>
  <si>
    <t>MM565</t>
  </si>
  <si>
    <t>WOS:A1993MM56500004</t>
  </si>
  <si>
    <t>LUNN, NJ; BOYD, IL; BARTON, T; CROXALL, JP</t>
  </si>
  <si>
    <t>FACTORS AFFECTING THE GROWTH-RATE AND MASS AT WEANING OF ANTARCTIC FUR SEALS AT BIRD-ISLAND, SOUTH GEORGIA</t>
  </si>
  <si>
    <t>JOURNAL OF MAMMALOGY</t>
  </si>
  <si>
    <t>ARCTOCEPHALUS; GROWTH RATE; MASS; SOUTH GEORGIA</t>
  </si>
  <si>
    <t>ARCTOCEPHALUS-GAZELLA; ELEPHANT SEALS; HALICHOERUS-GRYPUS; INVESTMENT; KRILL; SURVIVAL; WEIGHT; PUPS; ENERGETICS; POPULATION</t>
  </si>
  <si>
    <t>We studied the influence of sex of pup, maternal age, birth date of pup, number of foraging trips, and the mean duration of foraging trips at sea and nursing visits ashore on the growth and mass at weaning of pups of Antarctic fur seals (Arctocephalus gazella) during austral summers of 1988-1990. Although growth and mass at weaning were highly correlated, they were not related to maternal characteristics in 1988 or 1989. However, in 1990 there was a negative relationship between growth of pups and mean duration of foraging trips. Growth rates of males and females varied considerably between 1972 and 1991 and appeared to decline from 1984 through 1990. Methods used to collect and weigh the pups influenced the nature and magnitude of sex differences in estimated growth rates. Growth rates of male and female pups did not differ when weighed serially (same individuals weighed throughout lactation), but males grew faster than females when weighed cross-sectionally (different individuals weighed throughout lactation). Based on our results of pairs of mothers and pups followed over the lactation period, maternal investment was greater in males than females because males were heavier at birth and older at weaning than females and not because of any differential growth between the sexes. Mothers appear to have to work longer, but not harder, to wean males than females. Under the favorable feeding conditions that usually exist, individual differences in the growth of pups are most likely influenced by variation in foraging efficiency of mothers.</t>
  </si>
  <si>
    <t>LUNN, NJ (corresponding author), NERC,BRITISH ANTARCTIC SURVEY,HIGH CROSS,MADINGLEY RD,CAMBRIDGE CB3 0ET,ENGLAND.</t>
  </si>
  <si>
    <t>Lunn, Nicholas/0000-0003-0189-5494</t>
  </si>
  <si>
    <t>AMER SOC MAMMALOGISTS</t>
  </si>
  <si>
    <t>PROVO</t>
  </si>
  <si>
    <t>BRIGHAM YOUNG UNIV, DEPT OF ZOOLOGY, PROVO, UT 84602</t>
  </si>
  <si>
    <t>0022-2372</t>
  </si>
  <si>
    <t>J MAMMAL</t>
  </si>
  <si>
    <t>J. Mammal.</t>
  </si>
  <si>
    <t>10.2307/1382429</t>
  </si>
  <si>
    <t>MK171</t>
  </si>
  <si>
    <t>WOS:A1993MK17100011</t>
  </si>
  <si>
    <t>FRIEDRICHS, MAM; HALL, MM</t>
  </si>
  <si>
    <t>DEEP CIRCULATION IN THE TROPICAL NORTH-ATLANTIC</t>
  </si>
  <si>
    <t>WESTERN BOUNDARY CURRENT; OCEAN HEAT-TRANSPORT; ANTARCTIC BOTTOM WATER; ANNUAL CYCLE; MODEL; FLUX; 26.5-DEGREES-N; VARIABILITY; ABACO; 11-DEGREES-N</t>
  </si>
  <si>
    <t>A transatlantic CTD/ADCP (Conductivity, Temperature, Depth/Acoustic Doppler Current Profiler) section along 11N, taken in March 1989, has been used to compute geostrophic velocities; geostrophic transport is required to balance in situ values of the Ekman and shallow boundary current transports. The horizontal flow structure is described for eight layers, with particular emphasis on deep and bottom waters (four layers below B = 4.7 degrees C). In the shallow layers, total North Brazil Current (NBC) transport agrees with other observations previously made in the month of March, while net northward flow of these layers across the western basin is also consistent with recent observations to the north. For each of the four deep layers, circulation patterns are illustrated by means of schematic cartoons. Each of these layers flows southward in the Deep Western Boundary Current, which has a magnitude of 26.5 Sv. Roughly half of this flow returns northward to the west of the Mid-Atlantic Ridge, confirming the existence of a hypothesized cyclonic recirculation gyre in the western basin of the tropical Atlantic. To varying degrees the deep and bottom waters also circulate cyclonically in the eastern basin, with net northward flow across this basin. Partly as a result of the unusual appearance of the North Equatorial Countercurrent in March 1989, the in situ values of the meridional overturning cell (5.2 Sv), heat flux (3.0 x 10(14) W), and freshwater flux (-0.65 Sv) computed from the 11N section depart significantly from estimates of these quantities in the literature. By forcing the 11N geostrophic velocities to balance annual average Ekman and NBC transports, annual average values of these fluxes (12 Sv; 11 x 10(14) W; -0.6 Sv) are obtained, and are shown to agree well with historical estimates.</t>
  </si>
  <si>
    <t>FRIEDRICHS, MAM (corresponding author), WOODS HOLE OCEANOG INST,DEPT PHYS OCEANOG,WOODS HOLE,MA 02543, USA.</t>
  </si>
  <si>
    <t>10.1357/0022240933223909</t>
  </si>
  <si>
    <t>MT263</t>
  </si>
  <si>
    <t>WOS:A1993MT26300001</t>
  </si>
  <si>
    <t>HAYWARD, PJ</t>
  </si>
  <si>
    <t>NEW SPECIES OF CHEILOSTOMATE BRYOZOA FROM ANTARCTICA AND THE SUB-ANTARCTIC SOUTHWEST ATLANTIC</t>
  </si>
  <si>
    <t>BRYOZOA; ANTARCTICA; TAXONOMY</t>
  </si>
  <si>
    <t>10.1080/00222939300770771</t>
  </si>
  <si>
    <t>ML513</t>
  </si>
  <si>
    <t>WOS:A1993ML51300006</t>
  </si>
  <si>
    <t>THOMPSON, SR</t>
  </si>
  <si>
    <t>ESTIMATION OF THE TRANSPORT OF HEAT IN THE SOUTHERN-OCEAN USING A FINE-RESOLUTION NUMERICAL-MODEL</t>
  </si>
  <si>
    <t>Results from a numerical model of the Southern Ocean (the U.K. Fine-Resolution Antarctic Model) have been used to repeat the calculations of De Szoeke and Levine, who used hydrographic data to estimate the advective heat transport across a circumpolar path of constant vertically averaged temperature. The results from the model suggest that the mean flow is responsible for only a small proportion of the heat transport and that the main process carrying heat poleward across such a path is indeed eddy heat transport. A comparison is made with the heat transport across constant latitude circles. Although the mean flow (consisting of large-scale meanderings of the Antarctic Circumpolar Current across the latitude circle) plays a more important role in this case, there is good correspondence between total heat transports across contours of constant vertically averaged temperature and those across constant latitude circles. Diffusive fluxes, in part representing subgrid-scale processes, also play an important role in the model with such fluxes complementing the advective eddy heat transport.</t>
  </si>
  <si>
    <t>THOMPSON, SR (corresponding author), INST OCEANOG SCI,DEACON LAB,BROOK RD,GODALMING GU8 5UB,SURREY,ENGLAND.</t>
  </si>
  <si>
    <t>10.1175/1520-0485(1993)023&lt;2493:EOTTOH&gt;2.0.CO;2</t>
  </si>
  <si>
    <t>MF846</t>
  </si>
  <si>
    <t>WOS:A1993MF84600012</t>
  </si>
  <si>
    <t>CRAME, JA; PIRRIE, D; CRAMPTON, JS; DUANE, AM</t>
  </si>
  <si>
    <t>STRATIGRAPHY AND REGIONAL SIGNIFICANCE OF THE UPPER-JURASSIC LOWER-CRETACEOUS BYERS GROUP, LIVINGSTON ISLAND, ANTARCTICA</t>
  </si>
  <si>
    <t>The Byers Group, exposed on Byers Peninsula, western Livingston Island, Antarctica, comprises a mudstone dominated sequence at least 1 km thick which accumulated in a marginal fore-are environment. The basal, 105 m thick Anchorage Formation consists of radiolarian mudstones and tuff-rich interbeds of Kimmeridgian-Tithonian age; it correlates with Upper Jurassic organic-rich mudstone units throughout the proto-South Atlantic region. The succeeding 244 m thick Devils Point Formation marks the first major pulse of coarse volcaniclastic material into the basin. It is in turn followed by the extensive President Beaches Formation, comprising several hundred metres of finely laminated mudstones with at least two major sandstone intercalations. Molluscan and dinoflagellate cyst taxa indicate a Berriasian age and comparatively nearshore depositional environment for this unit. An unconformity of late Berriasian or early Valanginian age separates the three lowest formations from the Chester Cone Formation. The fine-grained Sealer Hill Member at the base of the latter is dated as Valanginian, and grades up into several hundred metres of pebbly sandstones and pebble-granule conglomerates. These mark the second major volcaniclastic pulse and may be of Hauterivian or even younger age. Definition of this major new group will facilitate more precise Upper Jurassic-Lower Cretaceous stratigraphical correlations within the southern South America-Scotia arc-Antarctic Peninsula region. It will also aid our understanding of the critical palaeogeographical transition in the northern Antarctic Peninsula from anoxic basin to active magmatic are.</t>
  </si>
  <si>
    <t>CAMBORNE SCH MINES,REDRUTH TR15 3SE,CORNWALL,ENGLAND; INST GEOL &amp; NUCL SCI LTD,LOWER HUTT,NEW ZEALAND</t>
  </si>
  <si>
    <t>University of Exeter; GNS Science - New Zealand</t>
  </si>
  <si>
    <t>CRAME, JA (corresponding author), NERC,BRITISH ANTARCTIC SURVEY,HIGH CROSS,MADINGLEY RD,CAMBRIDGE CB3 0ET,CAMBS,ENGLAND.</t>
  </si>
  <si>
    <t>; Crampton, James/G-1381-2012</t>
  </si>
  <si>
    <t>Pirrie, Duncan/0000-0002-4954-5920; Crampton, James/0000-0003-3270-9981</t>
  </si>
  <si>
    <t>10.1144/gsjgs.150.6.1075</t>
  </si>
  <si>
    <t>MK011</t>
  </si>
  <si>
    <t>WOS:A1993MK01100010</t>
  </si>
  <si>
    <t>AMOR, A</t>
  </si>
  <si>
    <t>REPRODUCTIVE-CYCLE OF GOLFINGIA-MARGARITACEA, A BIPOLAR SIPUNCULAN, IN SUB-ANTARCTIC WATER</t>
  </si>
  <si>
    <t>The reproductive cycle of the bipolar sipunculan Golfingia margaritacea collected from Ushuaia, Argentina (54 degrees 49' S; 68 degrees 13' W) in 1986 and 1987 is reported. The population sampled showed a sex ratio of 1:1. Males, however, frequently outnumbered females. Measurements of coelomic oocytes delineated an annual reproductive cycle. Small oocytes were present in the coelom all year: a subpopulation began to increase size about the middle of spring and reached its maximum size in late summer. Spawns may occur from the end February to April. May is characterized by resorption of large oocytes. Monthy monitoring of the gonads revealed mitotic activity and a continuous release of gametocytes to the coelom. Parasites were detected in the gonads. Large coelomic oocytes were also present in the coelom during the same season in the Northern and Southern Hemispheres, but egg sizes were significantly larger in boreal populations.</t>
  </si>
  <si>
    <t>UNIV NACL LA PLATA, FAC CIENCIAS MED, CONICET, INST EMBRIOL BIOL &amp; HISTOL, CALLE 60 &amp; 120, RA-1900 LA PLATA, BUENOS AIRES, ARGENTINA.</t>
  </si>
  <si>
    <t>MH885</t>
  </si>
  <si>
    <t>WOS:A1993MH88500005</t>
  </si>
  <si>
    <t>VIRTUE, P; NICOL, S; NICHOLS, PD</t>
  </si>
  <si>
    <t>CHANGES IN THE DIGESTIVE GLAND OF EUPHAUSIA-SUPERBA DURING SHORT-TERM STARVATION - LIPID CLASS, FATTY-ACID AND STEROL CONTENT AND COMPOSITION</t>
  </si>
  <si>
    <t>ANTARCTIC SEA-ICE; COMMUNITIES; PRAWN</t>
  </si>
  <si>
    <t>During a period of short-term (19 d) starvation, total lipid in the digestive gland of Euphausia superba Dana decreased from 21 to 9% dry weight. Total lipid per digestive gland decreased significantly during starvation compared to Day 0 individuals, falling from 1960 (+/-172) to 385 (+/-81) mu g. Polar lipid was the major lipid class utilised during starvation, falling from 1510 (+/-225) to 177 (+/-46) mu g per digestive gland (76 to 45%). Absolute levels of triacylglycerol fell from 300 (+/-41) to 76 (+/-5) mu g; however, relative levels remained unchanged. The relative level of free fatty acid increased significantly with starvation (4 to 39%) with absolute levels ranging from 79 (+/-1) to 156 (+/-20) mu g per digestive gland. Absolute levels of all fatty acids per digestive gland declined continually until the end of the starvation period. The long-chain polyunsaturated acids eicosapentaenoic (20:5 omega 3) and docosahexaenoic (22:6 omega 3), decreased with starvation from 37 to 26% and 15 to 10%, respectively whereas the saturated fatty acid, palmitic acid (16:0), increased from 15 to 22%. Cholesterol, the major sterol in this organ, increased from 17 (+/-20) to 44 (+/-13) mu g per digestive gland by Day 3, and by Day 19 had returned to levels found in the digestive gland of Day 0 individuals. Desmosterol followed a similar pattern to cholesterol, increasing from 3 (+/-1) mu g per digestive gland on Day 0 to 11 (+/-4) mu g on Day 3, and falling to 2 (+/-1) mu g on Day 19. Other sterols in the digestive gland, predominantly of algal origin, fell from the levels found in Day 0 individuals to near zero amounts by Day 6. The digestive gland of E. superba plays a dynamic role during shortterm starvation in terms of lipid content and composition. The relative levels of polar lipids, free fatty acids and cholesterol in the digestive gland may provide reliable indices of the nutritional condition of E. superba in the field. Sterols in the digestive gland are indicative of recent dietary composition of krill, and may also be used to quantify dietary input from individual phytoplanktonic species.</t>
  </si>
  <si>
    <t>AUSTRALIAN ANTARCTIC DIV,KINGSTON,TAS 7050,AUSTRALIA; CSIRO,DIV OCEANOG,MARINE LABS,HOBART,TAS 7001,AUSTRALIA</t>
  </si>
  <si>
    <t>Australian Antarctic Division; Commonwealth Scientific &amp; Industrial Research Organisation (CSIRO)</t>
  </si>
  <si>
    <t>VIRTUE, P (corresponding author), UNIV TASMANIA,CRC,ANTARCTIC &amp; SO OCEAN ENVIRONM,GPO 252C,HOBART,TAS 7001,AUSTRALIA.</t>
  </si>
  <si>
    <t>WOS:A1993MH88500009</t>
  </si>
  <si>
    <t>THUESEN, EV; NUMACHI, K; NEMOTO, T</t>
  </si>
  <si>
    <t>GENETIC-VARIATION IN THE PLANKTONIC CHAETOGNATHS PARASAGITTA-ELEGANS AND EUKROHNIA-HAMATA</t>
  </si>
  <si>
    <t>EUPHAUSIA-SUPERBA DANA; STARCH-GEL ELECTROPHORESIS; POPULATION-STRUCTURE; ENZYME POLYMORPHISM; ANTARCTIC PENINSULA; ATLANTIC SECTOR; NORTH-ATLANTIC; KRILL; WATERS; OCEAN</t>
  </si>
  <si>
    <t>Two species of planktonic chaetognaths, Parasagitta elegans (Verrill) and Eukrohnia hamata (Mobius), from waters off Japan were analyzed electrophoretically and found to display very low levels of genetic variability. Nineteen enzyme loci were examined for 7 population samples of P. elegans, and the proportion of polymorphic loci (P0.95) and average frequency of heterozygotes per locus (H) were calculated as 0.11 and 0.026, respectively. Fifteen enzyme loci were examined for 2 populations of E. hamata, and P0.95 and H were calculated as 0. 10 and 0.038, respectively. On the basis of allele frequencies at 2 enzyme loci it is possible to suggest that P. elegans population samples collected in the Sea of Japan were reproductively isolated from those in the Oyashio. Moreover it would appear that 4 population samples of P. elegans in the Sea of Japan are representative of a panmictic population. Differences in allele frequencies between population samples of the Oyashio suggest that these populations are genetically structured. It appears that genetic structuring exists in the 2 population samples investigated for E. hamata also. P. elegans and E. hamata expressed no common alleles over all the loci assayed indicating that the 2 species are phylogenetically very distant within the phylum Chaetognatha.</t>
  </si>
  <si>
    <t>UNIV TOKYO, OCEAN RES INST, NAKANO KU, TOKYO 164, JAPAN</t>
  </si>
  <si>
    <t>Thuesen, Erik/0000-0002-1438-6552</t>
  </si>
  <si>
    <t>10.3354/meps101243</t>
  </si>
  <si>
    <t>MH499</t>
  </si>
  <si>
    <t>WOS:A1993MH49900004</t>
  </si>
  <si>
    <t>BREMNER, JM; WILLIS, JP</t>
  </si>
  <si>
    <t>MINERALOGY AND GEOCHEMISTRY OF THE CLAY FRACTION OF SEDIMENTS FROM THE NAMIBIAN CONTINENTAL-MARGIN AND THE ADJACENT HINTERLAND</t>
  </si>
  <si>
    <t>MARINE GEOLOGY</t>
  </si>
  <si>
    <t>ANGOLA-BENGUELA FRONT; SOUTH-WEST-AFRICA; WALVIS RIDGE; ATLANTIC; SEA</t>
  </si>
  <si>
    <t>The continental shelf off Namibia can be divided into two sectors at latitude 18-degrees-40'S based on the distinctive morphologies of the two regions, and on differences in composition of their surficial sediments. The Kunene Shelf is narrow, shallow and covered mainly by terrigenous sediment whereas the Walvis Shelf is wide, deep and supports predominantly biogenic sediment. The Walvis Shelf also possesses a number of distinguishing features. Its outer region has a concave profile, which is attributed to upbuilding of the inner shelf during periods of lowered sea level. Its inner region is covered by an extensive belt of diatomaceous mud parallel to the coast. The seaward and landward flanks of this deposit differ in lithology due mainly to the advanced state of dissolution of opal in deep water, and to the influx of aeolian terrigenous detritus, especially illite, close to shore. Long belts of terrigenous mud extend southwards from both the Kunene and Orange Rivers. The currents responsible for transporting this sediment are poleward-directed tongues of the Angola-Benguela Front in the north, and mixed, poleward-moving South Atlantic Central Water in the south. The Kunene River carries more smectite to the sea than the much larger Orange. The distribution of clay minerals on the continental shelf follows that of the adjacent hinterland, with smectite, and to a lesser extent kaolinite, being significant in the north, and illite predominating in the south. Along the upper slope, the concentrations of smectite and kaolinite increase due to their importation from the Kunene River by poleward-directed Antarctic Intermediate Water. The geochemical character of riverine clays reflects the rock types exposed in each of the drainage basins. Compared with marine sediments, these clays are enriched in eight of the fourteen elements investigated, namely Al, Fe, Mg, Co, Mn, Pb, Rb and Zn. In contrast, the offshore element-distribution patterns show little resemblance to the patterns of individual drainage basins. Clays in the marine sediments are enriched, relative to the river sediments, in Ca, K, Cd, Ni and Sr. Five lithofacies recognized in the unconsolidated marine sediments are based on the relative proportions of opal, calcium carbonate, phosphorite, glauconite and terrigenous components. Average element concentrations of individual lithofacies are enriched, relative to the river clays, in Cd (diatomaceous facies); Ca, Cd, Ni and Sr (calcareous and facies); K and Ni, slightly, (glauconitic facies); Cd and Sr (terrigenous facies). Regionally, the clay fractions of unconsolidated marine sediments contain high concentrations of Al, Fe, Mg, K, Mn and Rb on the Kunene Margin due to aluminosilicates being imported by the Kunene River; Ca and Sr reach high values on the Walvis Outer Margin in response to upwelling along the coast; maximum concentrations of Cd are associated with diatomaceous mud on the Walvis Inner Shelf; Cu, Ni and Zn reach high levels at a few ''spot locations'' where organic matter (M(org)) has suffered little dilution from other components, especially opal; and Pb is concentrated with glauconitic sediment on the Kunene Shelf. Semi-consolidated sediments are exposed intermittently on the outer margin. They provide evidence that the palaeoclimate became much drier in post-Miocene times, but in the north this picture is complicated by the introduction of sediment from the Kunene River during the Late Tertiary. Palaeo-oceanographic evidence suggests that the northern part of the study area experienced a concomitant decrease in productivity while in the southern part productivity increased.</t>
  </si>
  <si>
    <t>UNIV CAPE TOWN,DEPT GEOL SCI,RONDEBOSCH 7700,SOUTH AFRICA</t>
  </si>
  <si>
    <t>BREMNER, JM (corresponding author), UNIV CAPE TOWN,MARINE GEOSCI SECT GEOL SURVEY,RONDEBOSCH 7700,SOUTH AFRICA.</t>
  </si>
  <si>
    <t>0025-3227</t>
  </si>
  <si>
    <t>MAR GEOL</t>
  </si>
  <si>
    <t>Mar. Geol.</t>
  </si>
  <si>
    <t>10.1016/0025-3227(93)90076-8</t>
  </si>
  <si>
    <t>Geosciences, Multidisciplinary; Oceanography</t>
  </si>
  <si>
    <t>Geology; Oceanography</t>
  </si>
  <si>
    <t>MP540</t>
  </si>
  <si>
    <t>WOS:A1993MP54000007</t>
  </si>
  <si>
    <t>HOFMAN, RJ</t>
  </si>
  <si>
    <t>CONVENTION FOR THE CONSERVATION OF ANTARCTIC MARINE LIVING RESOURCES</t>
  </si>
  <si>
    <t>MARINE POLICY</t>
  </si>
  <si>
    <t>The Convention for the Conservation of Antarctic Marine Living Resources was concluded in 1980 by the Consultative Parties to the Antarctic Treaty, and entered into force in 1982. It applies to all biota south of the Antarctic Convergence and is unique in that it was the first international agreement requiring high-seas fisheries to be managed from an ecosystem perspective. This paper describes some of the unique ecosystem-oriented provisions of the Convention, and measures that have been taken to begin implementing those provisions by the Commission and Scientific Committee established by the Convention.</t>
  </si>
  <si>
    <t>HOFMAN, RJ (corresponding author), MARINE MAMMAL COMMISS,1825 CONNECTICUT AVE NW,ROOM 512,WASHINGTON,DC 20009, USA.</t>
  </si>
  <si>
    <t>BUTTERWORTH-HEINEMANN LTD</t>
  </si>
  <si>
    <t>0308-597X</t>
  </si>
  <si>
    <t>MAR POLICY</t>
  </si>
  <si>
    <t>Mar. Pol.</t>
  </si>
  <si>
    <t>10.1016/0308-597X(93)90016-V</t>
  </si>
  <si>
    <t>Environmental Studies; International Relations</t>
  </si>
  <si>
    <t>Environmental Sciences &amp; Ecology; International Relations</t>
  </si>
  <si>
    <t>MQ316</t>
  </si>
  <si>
    <t>WOS:A1993MQ31600005</t>
  </si>
  <si>
    <t>ABYZOV, SS; MITSKEVICH, IN</t>
  </si>
  <si>
    <t>MICROFLORA OF THE ANTARCTIC CONTINENTAL AND MARINE ICE (WITH REGARD TO THE PROBLEM OF USING ICEBERGS AS RESOURCES OF FRESH-WATER)</t>
  </si>
  <si>
    <t>SEA ICE; MICROBIAL COMMUNITIES; BACTERIAL PRODUCTION; MCMURDO-SOUND; BEAUFORT SEA; SHEET; BACTERIOPLANKTON; ACTINOMYCES; ABUNDANCE; GLACIER</t>
  </si>
  <si>
    <t>This paper gives a review of the research into the microflora of Antarctic continental and marine ice sheets with particular reference to the potential utilization of icebergs as sources of high-quality fresh water. Microbiological research methods applicable to investigating continental and marine ice are considered. Data on the qualitative and quantitative composition of the microflora of polar and oceanic ice are given.</t>
  </si>
  <si>
    <t>RUSSIAN ACAD SCI, INST MICROBIOL, MOSCOW, RUSSIA.</t>
  </si>
  <si>
    <t>1608-3237</t>
  </si>
  <si>
    <t>NZ989</t>
  </si>
  <si>
    <t>WOS:A1993NZ98900002</t>
  </si>
  <si>
    <t>CONVEY, P; SMITH, RIL</t>
  </si>
  <si>
    <t>INVESTMENT IN SEXUAL REPRODUCTION BY ANTARCTIC MOSSES</t>
  </si>
  <si>
    <t>PLANTS; ALLOCATION; STRATEGIES; BRYOPHYTES; POPULATION; GROWTH</t>
  </si>
  <si>
    <t>We propose four measures of allocation to sexual reproduction in mosses, and apply these to data obtained from 15 species found fruiting on Signy Island, South Orkney Islands, in the maritime Antarctic. Spore counts and size measurements are reported for each species. Larger spore sizes in most short-lived species suggest that spores may have an important role in local colonisation. Five species with small spore dimensions, high counts and wide Antarctic distributions are identified as potential long-distance colonists. Investment in sexual reproduction is estimated using two measures (the ratio of sporophyte to gametophyte dry weight, and the investment in spores as a proportion of total shoot dry weight). Both measures show that investment by annual and short-lived species is greater than that found in most perennial species. The same short-lived species also show a much stronger relationship between the sporophyte and gametophyte dry weights of individual shoots in regression analyses. The short-lived species examined in this study may be classified as annual or short-lived shuttle species (sensu During). Their reproductive behaviour largely agrees with the predictions of life history models, and they may be described as ruderal (sensu Grime) or r-selected. However their production of relatively few large spores is at variance with the predictions of these models. The sexual behaviour of longer-lived species agrees less well with theoretical predictions, with some showing surprisingly large levels of investment, although others can be described as a-selected (sensu Greenslade) or stress tolerators (sensu Grime), with much lower investment in sexual reproduction.</t>
  </si>
  <si>
    <t>CONVEY, P (corresponding author), BRITISH ANTARCTIC SURVEY,NAT ENVIRONM RES COUNCIL,HIGH CROSS,MADINGLEY RD,CAMBRIDGE CB3 0ET,ENGLAND.</t>
  </si>
  <si>
    <t>10.2307/3544842</t>
  </si>
  <si>
    <t>MJ666</t>
  </si>
  <si>
    <t>WOS:A1993MJ66600013</t>
  </si>
  <si>
    <t>KOSHLYAKOV, MN; BELKIN, IM; RADIKEVICH, VM; ROMANOV, YA</t>
  </si>
  <si>
    <t>ICEBERGS ALONG 67-DEGREES-S IN THE PACIFIC SECTOR OF THE ANTARCTIC IN FEBRUARY - MARCH OF 1992</t>
  </si>
  <si>
    <t>The paper contains results of iceberg observations on a section along 67-degrees-S in the Pacific sector of the Antarctica carried out by R/V ''Akademik Ioffe'' in February - March of 1992 in the framework of the international programme WOCE. The main results are very sharp nonhomogeneity of the iceberg distribution along the section and very big number of icebergs on the eastern part of the section. The last circumstance could be explained by the coincidens of the positions of the section and of an intensified jet of the Antarctic Circumpolar Current. At the same time the results of some simultaneous (with the above mentioned measurements) oceanographical, meteorological and glaciological observations in the western part of the Atlantic sector of the Antarctica and in the Antarctic peninsula area don't exclude a possible conclusion of the general increase of iceberg number in a large antarctic region as a result of coming of an anomaly warm period in this part of the Antarctica.</t>
  </si>
  <si>
    <t>KOSHLYAKOV, MN (corresponding author), PP SHIRSHOV OCEANOL INST,MOSCOW,RUSSIA.</t>
  </si>
  <si>
    <t>Belkin, Igor/ABA-9466-2021; Romanov, Yury/S-6708-2016</t>
  </si>
  <si>
    <t>MN967</t>
  </si>
  <si>
    <t>WOS:A1993MN96700003</t>
  </si>
  <si>
    <t>GOLOVIN, PN; KOCHETOV, SV; TIMOHOV, LA</t>
  </si>
  <si>
    <t>THE CHARACTERISTIC FEATURES OF THERMOCHALINE STRUCTURE IN THE ARCTIC ICE LEADS</t>
  </si>
  <si>
    <t>The generalization of the spring flood thermochaline structure observations, carried out in the Arctic Basin during summer time is accomplished. It is demonstrated that the main consistent part of this structure is the surface highly freshened layer with thickness about 1 - 2 metres. The significant portion of solar radiation is accumulated within it. Five stages of the surface layer formation and evolution in the spring fields are distinguished. For each stage the characteristic features of horizontal and vertical temperature, salinity, Brent-Vajsala frequency distributions are described. Their temporal variabilities are also examined.</t>
  </si>
  <si>
    <t>GOLOVIN, PN (corresponding author), ARCTIC &amp; ANTARCTIC RES INST,ST PETERSBURG,RUSSIA.</t>
  </si>
  <si>
    <t>WOS:A1993MN96700005</t>
  </si>
  <si>
    <t>BULGAKOV, NP; LOMAKIN, PD</t>
  </si>
  <si>
    <t>THE EFFECT OF SUB-ANTARCTIC WATER MASS ON THE CHARACTERISTICS OF THE SOFAR CHANNEL IN THE SOUTHERN ATLANTIC-OCEAN</t>
  </si>
  <si>
    <t>The results of the SOFAR channel research in the southern Atlantic Ocean in relation to the large-scale thermohaline structure of the core of the Subantarctic intermediate water mass are given. A comparative analysis is implemented for the parameters of the SOFAR channel in different climatic zones of the southern and northern parts of the Atlantic Ocean. The effect of the large-scale temperature inversion in the core of the Subantarctic waters on the characteristics of the underwater sound propagation is considered in a ray approximation.</t>
  </si>
  <si>
    <t>BULGAKOV, NP (corresponding author), UKRAINIAN ACAD SCI,INST MARINE HYDROPHYS,SEVASTOPOL,UKRAINE.</t>
  </si>
  <si>
    <t>WOS:A1993MN96700006</t>
  </si>
  <si>
    <t>ROMANKEVICH, EA; PERESYPKIN, VI</t>
  </si>
  <si>
    <t>DISSOLVED AND SUSPENDED PARTICULATE ORGANIC-MATTER IN ANTARCTIC WATERS OF THE ATLANTIC-OCEAN</t>
  </si>
  <si>
    <t>On the basis of 332 analyses of dissolved (DOS) and particulate organic carbon (POC) taken from the surface to 4785 m depth at 10 stations of the Atlantic part of the Antarctic Ocean, the following regularities were determined: low DOC concentrations, a sharp decrease in the upper 40 - 120 m layer, small variability values in the Antarctic divergence zone, the lack of correlation between DOC and phytoplankton primary production. A decrease in depth of average POC concentrations with a small gradient in the 0 - 200 m water layer, an increase of POC concentrations in the pycnocline and during phytoplankton bloom were found. The Antarctic Ocean is characterized, as a whole, by small POC concentrations close to the average values for the World Ocean. Analysis of the measurements of variations of DOC and POC concentrations made on the ship's route in the surface layers of the Indian and the Atlantic oceans was considered.</t>
  </si>
  <si>
    <t>ROMANKEVICH, EA (corresponding author), PP SHIRSHOV OCEANOL INST,MOSCOW,RUSSIA.</t>
  </si>
  <si>
    <t>WOS:A1993MN96700010</t>
  </si>
  <si>
    <t>ZORINA, LG; SAENKO, GN; KARYAKIN, AV; KAPLIN, YM</t>
  </si>
  <si>
    <t>METALS IN SOME SPECIES OF BROWN SEAWEEDS IN THE AVACHA BAY</t>
  </si>
  <si>
    <t>Emission spectroscopy, flame atomic absorption spectrophotometry were used to measure the contents of the metals: Mg, Al, Ti, Cr, Mn, Fe, Co, Ni, Cu, Zn, Ag, Cd, Pb in brown seaweeds from the orders Laminariales: Laminaria bongardiana Post. et Rupr., Agarum cribrosum Bory and Alaria marginata Post. et Rupr. growing in the Avacha Bay. The contents of these metals were also measured in some seaweed species of the Antarctic (King-George island) and the Peter Great the Bay, the Sea of Japan (Popov island). The higher contents of some elements in seaweeds of the Avacha Bay were establish. Both the metallogenic and the anthropogenic influence may be the cause of such high contents of some elements in the Avacha Bay.</t>
  </si>
  <si>
    <t>PP SHIRSHOV OCEANOL INST,MOSCOW,RUSSIA; VI VERNADSKII GEOCHEM &amp; ANALYT CHEM INST,MOSCOW,RUSSIA</t>
  </si>
  <si>
    <t>Russian Academy of Sciences; Shirshov Institute of Oceanology; Russian Academy of Sciences; Vernadsky Institute of Geochemistry &amp; Analytical Chemistry</t>
  </si>
  <si>
    <t>ZORINA, LG (corresponding author), RUSSIAN ACAD SCI,FAR E DIV,INST CHEM,VLADIVOSTOK,RUSSIA.</t>
  </si>
  <si>
    <t>WOS:A1993MN96700012</t>
  </si>
  <si>
    <t>VORONINA, NM; LEVIN, LA; ZADORINA, LA; SAZHIN, AF</t>
  </si>
  <si>
    <t>PLANKTONIC COMMUNITY IN THE PACIFIC SECTOR OF THE ANTARCTIC IN FEBRUARY - MARCH, 1992</t>
  </si>
  <si>
    <t>BACTERIA</t>
  </si>
  <si>
    <t>The paper is based on the materials from 19 stations taken during the 6th cruise of the RN ''Akademik loffe'' in February - March, 1992, along the sections from the Adelaide Island to the Pennella Coast and northeastwards of the Balleni Isls. Distribution of some integral estimates of plankton abundance is considered. Biomass of seston collected in the 0 - 1000 m layer by vertical catches with the Judy net of 176 mum mesh averaged 52.3 +/-6.8 ml/m2, salpa being neglected. In concentrations of salpa at 4 stations their biomass was 521 +/- 172 ml/m2. Chlorophyll in the 0 - 200 m layer determined by fluorescence was 50 +/- 4.9 mg/m2, biomass of heterotrophic bacteria in the same layer was 5.38 +/- 0.36 g/m2. Quantitative variations of seston and chlorophyll were similar, they did not depend on alternations of the Antarctic water modifications and were caused by regional and temporal factors. Their abundance areas are supposedly related to local upwellings, and poor ones - to grazing down by salpa and to the pre-spring seasonal state of the community. The east to west successive changes of the vertical profiles of seston recorded along the route were a reflection of phase alternations of the annual cycle of plankton. The chlorophyll vertical profiles differed in the number of peaks, their position and confinement to definite elements of hydrophysical structure. No changes of these parameters due to alternations of biological seasons were found. Temporal correlation between bacterio- and phytoplankton abundance was not recorded.</t>
  </si>
  <si>
    <t>VORONINA, NM (corresponding author), PP SHIRSHOV OCEANOL INST,MOSCOW,RUSSIA.</t>
  </si>
  <si>
    <t>WOS:A1993MN96700013</t>
  </si>
  <si>
    <t>CORREGE, T</t>
  </si>
  <si>
    <t>THE RELATIONSHIP BETWEEN WATER MASSES AND BENTHIC OSTRACOD ASSEMBLAGES IN THE WESTERN CORAL SEA, SOUTHWEST PACIFIC</t>
  </si>
  <si>
    <t>GREAT-BARRIER-REEF; OXYGEN ISOTOPES; DEEP; PLIOCENE; ORIGIN; RATES; SLOPE; LEVEL</t>
  </si>
  <si>
    <t>The bathymetric distribution of 67 ostracod genera identified in 42 sediment samples(water depth range: 370-3776 m) from the western Coral Sea is documented. Statistical analyses of this dataset support preliminary observations that the vertical distribution of the ostracod fauna is largely controlled by the three water masses present in the studied area. Four ostracod assemblages are recognised: assemblage I, consisting mainly of ostracods present in the Deep Water; assemblage II, consisting of ubiquitous ostracods and ostracods mostly confined to the Antarctic Intermediate Water; and assemblages III and IV, with ostracods characteristic of the Western South Pacific Central Water. Temperature, food supply and dissolved oxygen level are believed to be the most important factors influencing the ostracods bathymetric zonation. The present work establishes the potential of ostracods for use in palaeoceanographic reconstruction in the western Pacific Ocean.</t>
  </si>
  <si>
    <t>AUSTRALIAN NATL UNIV,DEPT GEOL,CANBERRA,AUSTRALIA</t>
  </si>
  <si>
    <t>Australian National University</t>
  </si>
  <si>
    <t>10.1016/0031-0182(93)90086-X</t>
  </si>
  <si>
    <t>MR354</t>
  </si>
  <si>
    <t>WOS:A1993MR35400005</t>
  </si>
  <si>
    <t>GODLEWSKA, M</t>
  </si>
  <si>
    <t>ACOUSTIC OBSERVATIONS OF KRILL (EUPHAUSIA-SUPERBA) AT THE ICE-EDGE (BETWEEN ELEPHANT I AND SOUTH ORKNEY I, DEC 1988/JAN 1989)</t>
  </si>
  <si>
    <t>VERTICAL MIGRATION; ANTARCTIC KRILL; WEDDELL SEA; BEHAVIOR; CRUSTACEA; ZONE; SIZE</t>
  </si>
  <si>
    <t>The effect of the ice edge on Antarctic krill abundance, swarm parameters, distribution and migration, were investigated using acoustics. Two parameters, overall abundance and inter-swarm distance were found to increase with distance from the ice edge, while the number of swarms per unit distance decreased. Swarm dimensions, length and thickness do not seem to depend on proximity of ice. Krill near the ice-edge undergo diurnal vertical migration with a periodicity of 12 hours and an amplitude of about 6 m. Juvenile krill of 31 mm were dominant in the area investigated.</t>
  </si>
  <si>
    <t>GODLEWSKA, M (corresponding author), PAS,DEPT ANTARCT BIOL,UL ZWIRKI &amp; WIGURY 97-99,PAWILON IIC,PL-02089 WARSAW,POLAND.</t>
  </si>
  <si>
    <t>Godlewska, Malgorzata/0000-0001-5598-1086</t>
  </si>
  <si>
    <t>MG830</t>
  </si>
  <si>
    <t>WOS:A1993MG83000001</t>
  </si>
  <si>
    <t>THE VEGETATION OF COCKBURN ISLAND, ANTARCTICA</t>
  </si>
  <si>
    <t>Cockburn Island, off the north-east Antarctic Peninsula, is important in the history of Antarctic terrestrial biology as it was here where the first botanical collections were made by JD Hooker in 1843. These, and a subsequent collection made by IM Lamb one hundred years later, are described here. A much more detailed survey of the vegetation of the island was made in 1989. At least nine moss, 34 lichen, three cyanobacteria and one alga taxa were recorded, and the floristic composition of several distinct communities assessed. The floristically most interesting and diverse sites are on the island's 250 m high plateau which possesses seepage areas and well-developed networks of polygons and stone circles. The vegetation is similar to that occurring on the mainly sedimentary deposits and rocks of nearby James Ross and Seymour Islands, but significantly different to that on the more acidic soils and rocks which predominate throughout much of the maritime Antarctic.</t>
  </si>
  <si>
    <t>SMITH, RIL (corresponding author), BRITISH ANTARCTIC SURVEY,NAT ENVIRONM RES COUNCIL,HIGH CROSS,MADINGLEY RD,CAMBRIDGE CB3 0ET,ENGLAND.</t>
  </si>
  <si>
    <t>WOS:A1993MG83000004</t>
  </si>
  <si>
    <t>RIEMANN, F; TENDAL, OS; GINGELE, FX</t>
  </si>
  <si>
    <t>RETICULAMMINA-ANTARCTICA NOV SPEC (XENOPHYOPHORA, PROTISTA) FROM THE WEDDELL SEA, AND ASPECTS OF THE NUTRITION OF XENOPHYOPHORES</t>
  </si>
  <si>
    <t>PACIFIC SEAMOUNTS; RHIZOPODA; PHOTOGRAPHS; MORPHOLOGY; POSITION; ATLANTIC; TAXONOMY; PROTOZOA; ECOLOGY; BATHYAL</t>
  </si>
  <si>
    <t>Xenophyophores, large deep-sea rhizopodan protists, are very rare in Antarctic seas. One specimen of Reticulammina antarctica nov. spec. was retrieved from bathyal depths in the Weddell Sea and preserved in a comparatively good condition, thus allowing a cytological description. Faecal pellets (stercomata) enclosed within the test were found to consist primarily of mineral particles. The hypothesis is offered that nutritional nitrogen compounds adsorbed by clay minerals can be extracted by these deep-sea rhizopods.</t>
  </si>
  <si>
    <t>UNIV COPENHAGEN,ZOOL MUSEUM,DK-2100 COPENHAGEN,DENMARK</t>
  </si>
  <si>
    <t>RIEMANN, F (corresponding author), ALFRED WEGENER INST POLAR &amp; MARINE RES,D-27515 BREMERHAVEN 1,GERMANY.</t>
  </si>
  <si>
    <t>WOS:A1993MG83000005</t>
  </si>
  <si>
    <t>KOUBBI, P</t>
  </si>
  <si>
    <t>INFLUENCE OF THE FRONTAL ZONES ON ICHTHYOPLANKTON AND MESOPELAGIC FISH ASSEMBLAGES IN THE CROZET BASIN (INDIAN SECTOR OF THE SOUTHERN-OCEAN)</t>
  </si>
  <si>
    <t>One of the aims of oceanographic campaign MD 68/SUZIL, carried out in austral autumn 1991 in the Indian sector of the Southern Ocean and its adjacent subtropical waters, was to investigate the influence of hydrography on the ichthyoplankton and mesopelagic fish assemblages in the Crozet Basin. It appears that, in contrast to other sectors of the Souther Ocean, the main biogeographical barriers are the Subantarctic Front and the Agulhas Front which appear to be ''vertical convergence fronts''. The importance of the Antarctic Polar Front and the Subtropical Front as barriers to fish seems to be minimized in this area because of its particular hydrological features, such as the lack of a subantarctic zone, the maximum current intensity of the Subantarctic Front between these fronts, and their structures - they are horizontal convergence fronts.</t>
  </si>
  <si>
    <t>LAB ICHTYOL GEN &amp; APPL,F-75231 PARIS 05,FRANCE</t>
  </si>
  <si>
    <t>Koubbi, Philippe/D-5873-2015</t>
  </si>
  <si>
    <t>WOS:A1993MG83000007</t>
  </si>
  <si>
    <t>TROSHICHEV, OA; SHISHKINA, EM</t>
  </si>
  <si>
    <t>DETERMINATION OF POLAR-CAP BOUNDARY AND DAYTIME CUSP STRUCTURE USING THE CHARACTERISTICS OF PRECIPITATING IONS</t>
  </si>
  <si>
    <t>RADIO SCIENCE</t>
  </si>
  <si>
    <t>EXOS-D OBSERVATIONS; SUN-ALIGNED ARCS; PARTICLE-PRECIPITATION; LOW-ALTITUDE; MAGNETIC-FIELD; AURORAL OVAL; THETA-AURORA; DAYSIDE CUSP; PLASMA; REGION</t>
  </si>
  <si>
    <t>Particle dam obtained from the Defense Meteorological Satellite Program spacecraft for periods of northward interplanetary magnetic field show that ion spectra above the polar cap arcs usually display the same character as those in the midnight auroral oval. Evidently, this means that polar cap arcs and the midnight oval arcs have the same source. At the same time ion spectra in spikes of particle precipitation in the discrete oval vary with MLT in a regular manner, such that the flux of ions in the energy range 0.1 &lt; E(i) &lt; 1 keV increases from midnight toward noon. This feature of ion spectra makes it possible to identify the boundary of the polar cap from the precipitation patterns when the interplanetary magnetic field is northward. The structural zones such as the cusp proper and the poleward and equatorward edges of the cusp can be separated from the daytime oval region using specific features of the ion spectra. The ion population in all these zones is composed of three parts, namely, the mantle, the cusp, and the low-latitude boundary layer plasmas. Densities of all plasma fractions are maximal in the cusp proper and decrease when moving toward the cusp periphery.</t>
  </si>
  <si>
    <t>TROSHICHEV, OA (corresponding author), ARCTIC &amp; ANTARCTIC RES INST,BERING STR 38,ST PETERSBURG 199226,RUSSIA.</t>
  </si>
  <si>
    <t>0048-6604</t>
  </si>
  <si>
    <t>RADIO SCI</t>
  </si>
  <si>
    <t>Radio Sci.</t>
  </si>
  <si>
    <t>10.1029/93RS02127</t>
  </si>
  <si>
    <t>Astronomy &amp; Astrophysics; Geochemistry &amp; Geophysics; Meteorology &amp; Atmospheric Sciences; Remote Sensing; Telecommunications</t>
  </si>
  <si>
    <t>ML354</t>
  </si>
  <si>
    <t>WOS:A1993ML35400018</t>
  </si>
  <si>
    <t>SMITH, VR; STEENKAMP, M; FRENCH, DD</t>
  </si>
  <si>
    <t>SOIL DECOMPOSITION POTENTIAL IN RELATION TO ENVIRONMENTAL-FACTORS ON MARION-ISLAND (SUB-ANTARCTIC)</t>
  </si>
  <si>
    <t>SOIL BIOLOGY &amp; BIOCHEMISTRY</t>
  </si>
  <si>
    <t>MICROSCOPY</t>
  </si>
  <si>
    <t>Decomposition potentials in Marion Island (47-degrees-S, 38-degrees-E) soils, as measured by the loss of tensile strength of buried cotton strips, lie at or near the upper extremes of the range found in tundras and related ecosystems. These high decomposition rates are related partly to the relative warmth of Marion Island and absence of very cold winters, but also, especially in the more active sites, to high soil nutrient contents and near-optimal moisture. Variation in TSL between sites was attributed to particular soil variables. Multiple regression analysis showed soil moisture and fertility to be the most significant of these, with temperature apparently not important in distinguishing between sites. However, the absence of a warm summer probably retards decomposition at some sites. The two strongest vectors yielded by principal components analysis of a range of soil physical, chemical and microbiological variables both accounted for a significant proportion of TSL variation across sites. These vectors represented gradients from organic, eutrophic to mineral, oligotrophic soils, and from warm, wet to cold, dry soils; trends similar to those found in previous analyses of a wider range of edaphic and botanical variables for the island, the sub-Antarctic as a whole, and also in bipolar comparisons. The fact that these trends have been shown to be associated with a variety of ecological processes, suggests that the cotton-strip assay measures an intrinsic property of ecosystem functioning.</t>
  </si>
  <si>
    <t>INST TERR ECOL,BANCHORY AB3 4BY,SCOTLAND</t>
  </si>
  <si>
    <t>SMITH, VR (corresponding author), UNIV ORANGE FREE STATE,DEPT BOT &amp; GENET,BLOEMFONTEIN 9301,SOUTH AFRICA.</t>
  </si>
  <si>
    <t>0038-0717</t>
  </si>
  <si>
    <t>SOIL BIOL BIOCHEM</t>
  </si>
  <si>
    <t>Soil Biol. Biochem.</t>
  </si>
  <si>
    <t>10.1016/0038-0717(93)90018-7</t>
  </si>
  <si>
    <t>ME163</t>
  </si>
  <si>
    <t>WOS:A1993ME16300018</t>
  </si>
  <si>
    <t>KAWECKA, B; OLECH, M</t>
  </si>
  <si>
    <t>DIATOM COMMUNITIES IN THE VANISHING AND ORNITHOLOGIST CREEK, KING GEORGE ISLAND, SOUTH SHETLAND, ANTARCTICA</t>
  </si>
  <si>
    <t>HYDROBIOLOGIA</t>
  </si>
  <si>
    <t>12th international diatom symposium</t>
  </si>
  <si>
    <t>AUG 30-SEP 05, 1992</t>
  </si>
  <si>
    <t>RENESSE, NETHERLANDS</t>
  </si>
  <si>
    <t>ANTARCTICA; KING GEORGE ISLAND; ARCTOWSKI STATION; STREAM; DIATOMS; TAXONOMY; ECOLOGY</t>
  </si>
  <si>
    <t>LAND STREAMS ANTARCTICA; MICROBIAL COMMUNITIES</t>
  </si>
  <si>
    <t>In the diatom communities of the Vanishing and Ornithologist Creek 74 taxa were found. Most of the taxa have a cosmopolitan range and are resistant to various environmental stresses. For example, Achnanthes lanceolata var. lanceolata, is found in all types of waters and in several ecological conditions. Achnanthes delicatula ssp. delicatula, Nitzschia frustulum, N. capitellata, Navicula mutica, and N. gregaria develop both in fresh and brackish waters. Some of the organisms also settle in terrestrial environments. Navicula atomus, N. mutica, Pinnularia borealis, and Hantzschia amphioxys are common soil algae. Navicula digitulus, N. contenta, N. cohnii and Achnanthes coarctata also live in an aerial environment. Navicula atomus is well developed in eutrophic waters and Nitzschia capitellata can tolerate a high level of pollution, while Nitzschia gracilis, Fragilaria capucina, and F. alpestris appear both in oligotrophic, and enriched waters. Stenotopic ecological features are shown by Achnanthes marginulata and Navicula digitulus - known from the Alps and the North, and Navicula muticopsis characteristic for Antarctic and Sub antarctic. The index of diatom biomass, usually of low and medium value, was highest in the area of possible impact by a penguin colony.</t>
  </si>
  <si>
    <t>JAGIELLONIAN UNIV,INST BOT,PL-31512 KRAKOW,POLAND</t>
  </si>
  <si>
    <t>Jagiellonian University</t>
  </si>
  <si>
    <t>KAWECKA, B (corresponding author), POLISH ACAD SCI,INST FRESHWATER ECOL,SAWKOWSKA 17,PL-31016 KRAKOW,POLAND.</t>
  </si>
  <si>
    <t>0018-8158</t>
  </si>
  <si>
    <t>Hydrobiologia</t>
  </si>
  <si>
    <t>OCT 29</t>
  </si>
  <si>
    <t>10.1007/BF00028031</t>
  </si>
  <si>
    <t>MK666</t>
  </si>
  <si>
    <t>WOS:A1993MK66600035</t>
  </si>
  <si>
    <t>HOLE, MJ; KEMPTON, PD; MILLAR, IL</t>
  </si>
  <si>
    <t>TRACE-ELEMENT AND ISOTOPIC CHARACTERISTICS OF SMALL-DEGREE MELTS OF THE ASTHENOSPHERE - EVIDENCE FROM THE ALKALIC BASALTS OF THE ANTARCTIC PENINSULA</t>
  </si>
  <si>
    <t>CAMEROON LINE; GRAHAM LAND; PB ISOTOPE; MANTLE; SR; RIDGE; ND; GEOCHEMISTRY; CONSTRAINTS; EVOLUTION</t>
  </si>
  <si>
    <t>Miocene-Recent continental alkalic basalts were erupted along the Antarctic Peninsula as a result of decompressional melting of the asthenosphere caused by the formation of slab-windows beneath the continental margin following the cessation of subduction. The basalts appear not to be related to a period of major lithospheric attenuation, nor were they formed as a result of the influence of a mantle plume. They exhibit strong trace-element and isotopic affinities with OIB, Sr- and Nd-isotope compositions ranging from 0.70269 to 0.70343 and 0.512863 to 0.51300, respectively, similar to the composition of HIMU OIB. However, new Pb-isotope analyses show that Pb-206/Pb-204 ratios (18.79-19.28) fall within the range for E-type MORB with DELTA8/4 and DELTA7/4 varying from -28 to +26 and from +1 to +10, respectively. DELTA8/4-values, Sr-isotope ratios and some LILE/HFSE ratios exhibit negative covariations with La(n)/Yb(n) and Nb/Y ratios implying some control of degree of partial melting on geochemical composition. Nb/U ratios (14-40) are considerably lower than most OIB and MORB. The basalts also have unusually low absolute abundances of Rb and Ba and high K/Ba and K/Rb ratios (50-140 and 400-1500, respectively). Correlated Pb-Sr-Nd isotope and trace-element behaviour suggests that the asthenosphere from which these basalts were derived was subjected to multiple melt extraction/depletion events. One period of melt extraction was ancient (approximately 1.7 Ga) and similar to that affecting MORB source mantle, and was followed by a more recent (?Mesozoic) event. This more recent event resulted in increased U/Pb, U/Nb and U/Th ratios and further depletion in ultra-incompatible element such as Rb and Ba, causing high K/Rb and K/Ba ratios in the erupted lavas. This implies that the asthenosphere beneath the Antarctic Peninsula is heterogeneous on a small scale. Small-degree melts are capable of sampling geochemically, and possibly mineralogically, distinct mantle domains from larger-degree melts. During larger degrees of partial melting, the scale of melting approaches the scale of heterogeneity and integration of melts from different geochemical domains occurs.</t>
  </si>
  <si>
    <t>BRITISH ANTARCTIC SURVEY,CAMBRIDGE CB3 0ET,ENGLAND; NERC,ISOTOPE GEOSCI LAB,NOTTINGHAM NG12 5GG,ENGLAND</t>
  </si>
  <si>
    <t>UK Research &amp; Innovation (UKRI); Natural Environment Research Council (NERC); NERC British Antarctic Survey; UK Research &amp; Innovation (UKRI); Natural Environment Research Council (NERC); NERC British Geological Survey</t>
  </si>
  <si>
    <t>OCT 25</t>
  </si>
  <si>
    <t>10.1016/0009-2541(93)90061-M</t>
  </si>
  <si>
    <t>MP561</t>
  </si>
  <si>
    <t>WOS:A1993MP56100004</t>
  </si>
  <si>
    <t>JONES, AE; BEKKI, S; PYLE, JA</t>
  </si>
  <si>
    <t>SENSITIVITY OF SUPERSONIC AIRCRAFT MODELING STUDIES TO HNO3 PHOTOLYSIS RATE</t>
  </si>
  <si>
    <t>HETEROGENEOUS CONVERSION; STRATOSPHERIC OZONE; GLOBAL OZONE; DESTRUCTION; ATMOSPHERE; CHEMISTRY; AEROSOLS; N2O5</t>
  </si>
  <si>
    <t>In the last few years the possibility of a second generation of supersonic aircraft flying mainly in the stratosphere has been discussed. This, and the increasing number of longhaul subsonic aircraft flying in the lower stratosphere, has caused the issue of possible ozone depletion due to nitrogen oxides emitted in the aircraft exhaust gases to be re-opened. Model calculations have indicated that significant ozone loss could occur if a large, economically viable fleet of supersonic aircraft were to be built. However, the results axe sensitive to a number of assumptions and also to uncertainties in photochemical data. We consider the sensitivity with respect to HNO3 photolysis rates, which axe dependent upon the assumed photochemical data. There is also considerable variability between models in the calculated photolysis rates. If temperature dependent absorption cross sections for HNO3 are used in model simulations of supersonic aircraft exhaust impact, the calculated ozone loss at high latitudes is significantly reduced. and an ozone increase rather than a decrease is calculated for low to mid-latitudes. The result emphasizes our current uncertainty about the impact of future supersonic aircraft on ozone chemistry and, more generally, about processes operating in the lower stratosphere.</t>
  </si>
  <si>
    <t>UNIV CAMBRIDGE,CTR ATMOSPHER SCI,DEPT CHEM,CAMBRIDGE CB2 1EW,ENGLAND</t>
  </si>
  <si>
    <t>JONES, AE (corresponding author), BRITISH ANTARCTIC SURVEY,NAT ENVIRONM RES COUNCIL,HIGH CROSS,MADINGLEY RD,CAMBRIDGE CB3 0ET,ENGLAND.</t>
  </si>
  <si>
    <t>OCT 22</t>
  </si>
  <si>
    <t>10.1029/93GL02051</t>
  </si>
  <si>
    <t>ME862</t>
  </si>
  <si>
    <t>WOS:A1993ME86200020</t>
  </si>
  <si>
    <t>HERBER, A; THOMASON, LW; RADIONOV, VF; LEITERER, U</t>
  </si>
  <si>
    <t>COMPARISON OF TRENDS IN THE TROPOSPHERIC AND STRATOSPHERIC AEROSOL OPTICAL DEPTHS IN THE ANTARCTIC</t>
  </si>
  <si>
    <t>PINATUBO AEROSOLS; ERUPTION</t>
  </si>
  <si>
    <t>Temporal variations of the aerosol optical depth of the Antarctic troposphere and stratosphere are considered on the basis of long-term Sun photometer and actinometer measurements which have been made at Mirny and Georg Forster stations since 1956 and 1988, respectively. This data is supplemented by measurements of the stratospheric aerosol optical depth by the satellite-borne stratospheric aerosol measurement II instrument. These observations indicate that under undisturbed conditions, the stratospheric aerosol optical depth represents approximately 25% of the total atmospheric aerosol optical depth. The aerosol optical depth in the Antarctic is most notably affected by volcanic eruptions, such as El Chichon in 1982 and Mount Pinatubo and Cerro Hudson in 1991, and by the occurrence of polar stratospheric clouds during Antarctic winter and spring. Apart from these episodic events, no long-term trend an the aerosol optical depth can he discerned from the nearly 40-year record.</t>
  </si>
  <si>
    <t>ALFRED WEGENER INST POLAR &amp; MARINE RES, RES DEPT, POSTFACH 600149, D-14401 POTSDAM, GERMANY; DWD, LINDENBERG METEOROL OBSERV, D-15864 LINDENBERG, GERMANY; NASA, LANGLEY RES CTR, DIV ATMOSPHER SCI, HAMPTON, VA 23681 USA; ARTIC &amp; ANTARTIC RES INST, ST PETERSBURG 199266, RUSSIA</t>
  </si>
  <si>
    <t>Helmholtz Association; Alfred Wegener Institute, Helmholtz Centre for Polar &amp; Marine Research; National Aeronautics &amp; Space Administration (NASA); NASA Langley Research Center</t>
  </si>
  <si>
    <t>OCT 20</t>
  </si>
  <si>
    <t>D10</t>
  </si>
  <si>
    <t>10.1029/93JD01666</t>
  </si>
  <si>
    <t>MD722</t>
  </si>
  <si>
    <t>WOS:A1993MD72200012</t>
  </si>
  <si>
    <t>HOFMANN, DJ; OLTMANS, SJ</t>
  </si>
  <si>
    <t>ANOMALOUS ANTARCTIC OZONE DURING 1992 - EVIDENCE FOR PINATUBO VOLCANIC AEROSOL EFFECTS</t>
  </si>
  <si>
    <t>DEPLETION</t>
  </si>
  <si>
    <t>Unusual stratospheric ozone levels were observed in the Antarctic stratosphere in 1992. The rate of ozone decrease during formation of the springtime ozone hole and the severity of ozone loss in the lower stratosphere were greater in 1992 as compared to previous years. Total ozone reached an all time low of about 105 Dobson units on October 11 at South Pole Station. On this day, the balloon-borne instrument encountered an apparent ozone void between altitudes of 14 and 18 km. Ozone profiles showed evidence of unusual ozone depletion in autumn, before polar stratospheric cloud existence temperatures were reached. Satellite measurements indicated that the 1992 ozone hole was about 25% larger in geographical extent than in previous years. The possible effects of the eruption of the Pinatubo volcano in the Philippine Islands in 1991 are investigated, and it is concluded that the sulfuric acid droplets, which formed in the stratosphere following the eruption and were trapped in the south polar vortex, are the most likely source of the anomalous Antarctic ozone depletion in 1992.</t>
  </si>
  <si>
    <t>NOAA, CLIMATE MONITORING &amp; DIAGNOST LAB, 325 BROADWAY, BOULDER, CO 80303 USA</t>
  </si>
  <si>
    <t>Oltmans, Samuel/AAC-8987-2022</t>
  </si>
  <si>
    <t>10.1029/93JD02092</t>
  </si>
  <si>
    <t>WOS:A1993MD72200022</t>
  </si>
  <si>
    <t>DELGUASTA, M; MORANDI, M; STEFANUTTI, L; BRECHET, J; PIQUAD, J</t>
  </si>
  <si>
    <t>ONE-YEAR OF CLOUD LIDAR DATA FROM DUMONT-DURVILLE (ANTARCTICA) .1. GENERAL OVERVIEW OF GEOMETRICAL AND OPTICAL-PROPERTIES</t>
  </si>
  <si>
    <t>EARTHS RADIATION BUDGET; MICROPHYSICAL PROPERTIES; CIRRUS CLOUDS; CLIMATE FEEDBACK; ICE PARTICLES; MIXED-PHASE; EXTINCTION; BACKSCATTERING; SCATTERING; TEMPERATURE</t>
  </si>
  <si>
    <t>Tropospheric clouds play a major role in climate regulation but, so far, only a few long-term ground-based observations, devoted to the study of the cloud optical and radiative properties, have been carried out. In this work the statistics of 1 year of coastal Antarctic cloud lidar measurements (532 nm) are shown. Cloud macrophysical and optical parameters have been retrieved from lidar returns; radiosonde data allowed us to build statistics of such quantities in terms of cloud temperature. Information about the physical phase of water and ice crystal habit has been obtained from the depolarization and extinction/backscattering ratio; a change in crystal habit (and/or size) around -30-degrees-C is evidenced by the depolarization versus temperature behavior. The extinction/backscattering ratio shows a negative trend with temperature, reflecting microphysical changes. Visible extinction shows wide data dispersion, but with a marked negative trend with temperature. The relative derivatives of extinction and optical depth with temperature have been computed, such quantities result quite constant with temperature.</t>
  </si>
  <si>
    <t>CNR, IST RICERCA ONDE ELETTROMAGNET, VIA PANCIATICHI 64, I-50127 FLORENCE, ITALY; EXPEDIT POLAIRES FRANCAISES, F-75116 PARIS, FRANCE</t>
  </si>
  <si>
    <t>10.1029/93JD01476</t>
  </si>
  <si>
    <t>WOS:A1993MD72200024</t>
  </si>
  <si>
    <t>MURPHY, DJ; VINCENT, RA</t>
  </si>
  <si>
    <t>ESTIMATES OF MOMENTUM FLUX IN THE MESOSPHERE AND LOWER THERMOSPHERE OVER ADELAIDE, AUSTRALIA, FROM MARCH 1985 TO FEBRUARY 1986</t>
  </si>
  <si>
    <t>UPPER MIDDLE ATMOSPHERE; GRAVITY-WAVE; RADAR MEASUREMENTS; POKER FLAT; SUMMER MESOPAUSE; RADIO-WAVES; MU RADAR; D-REGION; IONOSPHERE; DOPPLER</t>
  </si>
  <si>
    <t>In order to balance the momentum budget of the mesosphere, it is necessary to have a source of momentum in that region to drive the observed meridional circulation. Thus measurements of mesospheric momentum flux are fundamental to our understanding of the dynamics of the mesosphere. The first measurements of momentum flux in this region did not adequately take into account the effect of aspect sensitivity on the effective pointing angle of a radar beam and were therefore incorrect by some factor. In this paper a method of determining the pointing direction of a radar beam from the spatial correlation function of the echoes is presented and applied to a data set that spans a year beginning in March 1985. Momentum fluxes during twelve 4-day periods thoughout the year are calculated using these improved pointing angle calculations and a new outlier rejection scheme. The results, representing a significant expansion of the worldwide mesospheric momentum flux data set, are then presented.</t>
  </si>
  <si>
    <t>AUSTRALIAN ANTARCTIC DIV, CHANNEL HIGHWAY, KINGSTON 7050, AUSTRALIA; UNIV ADELAIDE, DEPT PHYS &amp; MATH PHYS, ADELAIDE, SA 5001, AUSTRALIA</t>
  </si>
  <si>
    <t>Vincent, Robert A/E-5450-2013</t>
  </si>
  <si>
    <t>Vincent, Robert A/0000-0001-6559-6544; Murphy, Damian/0000-0003-1738-5560</t>
  </si>
  <si>
    <t>10.1029/93JD01861</t>
  </si>
  <si>
    <t>WOS:A1993MD72200029</t>
  </si>
  <si>
    <t>MATANO, RP; SCHLAX, MG; CHELTON, DB</t>
  </si>
  <si>
    <t>SEASONAL VARIABILITY IN THE SOUTHWESTERN ATLANTIC</t>
  </si>
  <si>
    <t>SEA-SURFACE TEMPERATURE; GEOSTROPHIC CIRCULATION; SATELLITE ALTIMETRY; MALVINAS CURRENTS; FLORIDA STRAITS; WIND STRESS; OCEAN; BRAZIL; CONFLUENCE; TRANSPORTS</t>
  </si>
  <si>
    <t>The circulation of the southwestern Atlantic Ocean is dominated by the Subtropical Gyre and the confluence of the Brazil and Malvinas currents. Observations indicate that the latitude of this confluence changes seasonally, lying farther north during the austral winter than during the summer. This phenomenon has important consequences for the local climate and marine population, as the latitude of the confluence also marks the boundary between the warm waters of the subtropical gyre and the cold waters of the Antarctic Circumpolar Current. We present evidence that these seasonal migrations may be related to changes in the transport of both the Brazil and Malvinas currents. A numerical model forced by climatological wind stress indicates that the transport of the Brazil Current decreases during winter months and increases during summer months. Geosat altimeter data corroborate the model results and also indicate that the transport of the Malvinas Current undergoes a seasonal cycle with phase opposite to that of the Brazil Current. Our hypothesis is that during the austral summer, a southward displacement of the latitude of the confluence is coincident with an acceleration of the flow in the subtropical gyre and a weakening of the transport of the Malvinas Current. This situation reverses during the winter when the Malvinas Current grows stronger, the Brazil Current transport decreases, and the latitude of the confluence of these two currents moves northward.</t>
  </si>
  <si>
    <t>OREGON STATE UNIV, COLL OCEAN &amp; ATMOSPHER SCI, CORVALLIS, OR 97331 USA.</t>
  </si>
  <si>
    <t>OCT 15</t>
  </si>
  <si>
    <t>C10</t>
  </si>
  <si>
    <t>10.1029/93JC01602</t>
  </si>
  <si>
    <t>MC286</t>
  </si>
  <si>
    <t>WOS:A1993MC28600001</t>
  </si>
  <si>
    <t>WARREN, SG; ROESLER, CS; MORGAN, VI; BRANDT, RE; GOODWIN, ID; ALLISON, I</t>
  </si>
  <si>
    <t>GREEN ICEBERGS FORMED BY FREEZING OF ORGANIC-RICH SEAWATER TO THE BASE OF ANTARCTIC ICE SHELVES, (VOL 98, PG 6921, 1993)</t>
  </si>
  <si>
    <t>Allison, Ian F/0000-0001-9599-0251</t>
  </si>
  <si>
    <t>10.1029/93JC01904</t>
  </si>
  <si>
    <t>WOS:A1993MC28600020</t>
  </si>
  <si>
    <t>NICHOL, SE; VALENTI, C</t>
  </si>
  <si>
    <t>INTERCOMPARISON OF TOTAL OZONE MEASURED AT LOW SUN ANGLES BY THE BREWER AND DOBSON SPECTROPHOTOMETERS AT SCOTT-BASE, ANTARCTICA</t>
  </si>
  <si>
    <t>The total ozone measurements made at Scott Base (78-degrees-S, 167-degrees-E) with Dobson spectrophotometer #17 and Brewer spectrophotometer #50 during the 1991 Antarctic ozone hole season are compared. Due to the high latitude of Scott Base, these measurements have been made using low-sun measurement techniques, which are considered to be less reliable and less accurate. The differences between the quasi-simultaneous total ozone measurements, and the mean daily total ozone values, from Dobson instrument 17 and Brewer instrument 50 are generally between +/-5%. The Dobson-Brewer differences can, on occasions, be as great as 10% for measurements made at airmass values between 5 and 6. The Dobson and Brewer ozone data are generally within +/-5% of the Total Ozone Mapping Spectrometer (TOMS) value.</t>
  </si>
  <si>
    <t>CNR, IST FIS, ROME, ITALY</t>
  </si>
  <si>
    <t>NICHOL, SE (corresponding author), NATL INST WATER &amp; ATMOSPHER RES LTD, POB 31311, LOWER HUTT, NEW ZEALAND.</t>
  </si>
  <si>
    <t>OCT 8</t>
  </si>
  <si>
    <t>10.1029/93GL02345</t>
  </si>
  <si>
    <t>MB580</t>
  </si>
  <si>
    <t>WOS:A1993MB58000011</t>
  </si>
  <si>
    <t>WAUGH, DW</t>
  </si>
  <si>
    <t>SUBTROPICAL STRATOSPHERIC MIXING LINKED TO DISTURBANCES IN THE POLAR VORTICES</t>
  </si>
  <si>
    <t>POTENTIAL VORTICITY; BREAKING; VORTEX; OZONE</t>
  </si>
  <si>
    <t>RANDEL et al.1 have observed tongues of stratospheric air stretching from the tropics into middle latitudes, and conclude that such events may be responsible for transporting significant amounts of stratospheric air across the tropical-mid-latitude barrier2. Here I examine the movements of air parcels during these events using high-resolution contour-trajectory calculations. My calculations suggest that the tongues of tropical air are associated with disturbances of the stratospheric polar vortices. The edge of the disturbed polar vortex reaches low latitudes, and draws a long tongue of tropical air around the vortex into middle latitudes. This process occurs in the winter of both hemispheres, although the edge of the larger Antarctic polar vortex reaches farther toward the Equator, and draws up material from lower latitudes, than its Arctic counterpart.</t>
  </si>
  <si>
    <t>WAUGH, DW (corresponding author), MIT,CTR METEOROL &amp; PHYS OCEANOG,CAMBRIDGE,MA 02139, USA.</t>
  </si>
  <si>
    <t>Waugh, Darryn/K-3688-2016</t>
  </si>
  <si>
    <t>Waugh, Darryn/0000-0001-7692-2798</t>
  </si>
  <si>
    <t>OCT 7</t>
  </si>
  <si>
    <t>10.1038/365535a0</t>
  </si>
  <si>
    <t>MA661</t>
  </si>
  <si>
    <t>WOS:A1993MA66100049</t>
  </si>
  <si>
    <t>LIGGINS, GC; FRANCE, JT; SCHNEIDER, RC; KNOX, BS; ZAPOL, WM</t>
  </si>
  <si>
    <t>CONCENTRATIONS, METABOLIC-CLEARANCE RATES, PRODUCTION-RATES AND PLASMA-BINDING OF CORTISOL IN ANTARCTIC PHOCID SEALS</t>
  </si>
  <si>
    <t>ACTA ENDOCRINOLOGICA</t>
  </si>
  <si>
    <t>PRIMATE EVOLUTION; SQUIRREL-MONKEY; HARBOR SEAL; VITULINA</t>
  </si>
  <si>
    <t>We have reported previously that plasma of the Weddell seal, a member of the phocid family, contains a very high concentration of cortisol. The present study was undertaken to determine whether high cortisol levels were common to seals in the Antarctic environment, or to other phocidae, and to determine the mechanism of the hypercortisolaemia. High levels of cortisol (0.82-2.38 mumol/l) were found in 4 phocidae (Weddell, crabeater, leopard and Southern elephant seals), whereas levels in a member of the otariid family (Antarctic fur seal) were similar to human values. Metabolic clearance rates (MCR) and production rates (PR) of cortisol were determined in the field in Weddell (N = 1), crabeater (N = 3) and leopard (N = 3) seals following bolus injections of [H-3] cortisol. The MCR and PR did not differ between the three phocids, but whereas the MCR of 410-590 l/day was twice that of human values, the PR of 460-1180 mumol.m-2.d-1 was up to 40-fold greater. The binding capacity of corticosteroid-binding globulin (CBG) was equal to or greater than the plasma concentrations of cortisol, resulting in relatively low concentrations of free cortisol. We conclude that hypercortisolaemia is maintained in phocid seals mainly by a high production rate-the highest (corrected for surface area) reported in any species. The relatively low cortisol levels in otariid seals studied in the same environment suggest that the high PR in phocidae is unrelated to the harsh climatic conditions, but may be part of their adaptation for diving to extreme depths. The phocid seals and New World primates have similarly high levels of cortisol and a high PR but CBG in the primates has low binding capacity and affinity and cortisol is mainly free.</t>
  </si>
  <si>
    <t>MASSACHUSETTS GEN HOSP, DEPT ANESTHESIA, BOSTON, MA 02114 USA; UNIV AUCKLAND, REPROD MED RES CTR, AUCKLAND, NEW ZEALAND</t>
  </si>
  <si>
    <t>Harvard University; Massachusetts General Hospital; University of Auckland</t>
  </si>
  <si>
    <t>0001-5598</t>
  </si>
  <si>
    <t>ACTA ENDOCRINOL-COP</t>
  </si>
  <si>
    <t>Acta Endocrinol.</t>
  </si>
  <si>
    <t>10.1530/acta.0.1290356</t>
  </si>
  <si>
    <t>Endocrinology &amp; Metabolism</t>
  </si>
  <si>
    <t>ME956</t>
  </si>
  <si>
    <t>WOS:A1993ME95600015</t>
  </si>
  <si>
    <t>LANCHESTER, BS; NYGREN, T; JARVIS, MJ; EDWARDS, R</t>
  </si>
  <si>
    <t>GRAVITY-WAVE PARAMETERS MEASURED WITH EISCAT AND DYNASONDE</t>
  </si>
  <si>
    <t>SPORADIC E-LAYER; F-REGION; PROPAGATION; IONOSPHERE</t>
  </si>
  <si>
    <t>Gravity wave activity in the F-region over Tromso has been studied in detail using measurements from the EISCAT incoherent scatter radar, and the NOAA digital ionospheric sounder (Dynasonde). It has been shown that the field-aligned EISCAT measurement of electron density contains variations which indicate the presence of upward propagating gravity waves with downward progressing wavefronts. The spectral components of these waves have a harmonic relationship, which could suggest a non-linear generation mechanism. The different frequency components have been separated using digital filtering, and the observed frequencies and field-aligned wavelengths, together with the background neutral wind (which has been determined from the average field-aligned ion velocity using an appropriate diffusion correction), have been incorporated into the Hines dispersion equation to obtain the horizontal and vertical wavelengths. The periods and horizontal wavelengths are compared with those measured by the Dynasonde and found to be in good agreement.</t>
  </si>
  <si>
    <t>UNIV OULU,DEPT PHYS,SF-90570 OULU 57,FINLAND; NERC,BRITISH ANTARCTIC SURVEY,CAMBRIDGE CB3 0ET,ENGLAND</t>
  </si>
  <si>
    <t>University of Oulu; UK Research &amp; Innovation (UKRI); Natural Environment Research Council (NERC); NERC British Antarctic Survey</t>
  </si>
  <si>
    <t>LANCHESTER, BS (corresponding author), UNIV SOUTHAMPTON,DEPT PHYS,SOUTHAMPTON SO9 5NH,HANTS,ENGLAND.</t>
  </si>
  <si>
    <t>MC072</t>
  </si>
  <si>
    <t>WOS:A1993MC07200005</t>
  </si>
  <si>
    <t>Jeuniaux, C; Voss-Foucart, MF; Bussers, JC</t>
  </si>
  <si>
    <t>Jeuniaux, Charles; Voss-Foucart, Marie-Francoise; Bussers, Jean-Claude</t>
  </si>
  <si>
    <t>Chitin production by crustaceans in marine ecosystems</t>
  </si>
  <si>
    <t>AQUATIC LIVING RESOURCES</t>
  </si>
  <si>
    <t>Chitin; Crustacea; marine environment</t>
  </si>
  <si>
    <t>BIODEGRADATION; ENZYMATIQUE; BIOMASS</t>
  </si>
  <si>
    <t>Chitin is synthesized by numerous animal species, either unicellular organisms or metazoans, belonging mainly to zoological groups of the Coelomate Spiralia lineage. However, the produced chitin in marine ecosystems is principally by crustaceans. A comparative study of analytical data so far available allowed calculation of chitin biomass and chitin production values in some types of marine ecosystems, and thus estimation of the quantitative importance of chitin in the biogeochemical cycles of carbon and nitrogen. The main data so far available concerns mediterranean plankton in Calvi bay (Corsica), arctic and antarctic krill, lobster population on South African coasts, and infralittoral benthic communities growing on rocky substrates on Corsica coasts. In all these cases, chitin production was estimated roughly at 1g per year and per square meter of rocky substrate or sea surface. Taking into account these production values and the relative extent of the main marine ecosystems over the world, the total production of chitin due to marine crustaceans was estimated at about 2.3 billion metric tons per year.</t>
  </si>
  <si>
    <t>[Jeuniaux, Charles; Voss-Foucart, Marie-Francoise; Bussers, Jean-Claude] Inst Van Beneden, Lab Morphol Systemat &amp; Ecol Anim, Quai Van Beneden 22, B-4020 Liege, Belgium</t>
  </si>
  <si>
    <t>Jeuniaux, C (corresponding author), Inst Van Beneden, Lab Morphol Systemat &amp; Ecol Anim, Quai Van Beneden 22, B-4020 Liege, Belgium.</t>
  </si>
  <si>
    <t>0990-7440</t>
  </si>
  <si>
    <t>1765-2952</t>
  </si>
  <si>
    <t>AQUAT LIVING RESOUR</t>
  </si>
  <si>
    <t>Aquat. Living Resour.</t>
  </si>
  <si>
    <t>10.1051/alr:1993034</t>
  </si>
  <si>
    <t>V44WR</t>
  </si>
  <si>
    <t>WOS:000209779600005</t>
  </si>
  <si>
    <t>KAMENEV, E; ANDRONIKOV, AV; MIKHALSKY, EV; KRASNIKOV, NN; STUWE, K</t>
  </si>
  <si>
    <t>SOVIET GEOLOGICAL MAPS OF PRINCE CHARLES MOUNTAINS, EAST ANTARCTIC SHIELD</t>
  </si>
  <si>
    <t>AUSTRALIAN JOURNAL OF EARTH SCIENCES</t>
  </si>
  <si>
    <t>ANTARCTICA; PRINCE CHARLES MOUNTAINS; SOVIET MAPPING RESULTS</t>
  </si>
  <si>
    <t>The results of the Soviet geological mapping program in the Prince Charles Mountains (Australian Antarctic Territory) are presented as the first major publication of the Soviet mapping program from 1983 and 1991. Except for a map of Else Platform, the maps published in this paper represent all maps completed by the 28th to 35th Soviet Antarctic Expeditions in the Prince Charles Mountains. The maps cover four suggested tectonic provinces, the Beaver Belt, Lambert Province, Fisher Belt and Ruker Terrane. The four terranes show a continuous increase in metamorphic grade from south to north. The Ruker Terrane is of a greenschist and lower amphibolite facies metamorphic grade, the Lambert Province consists of retrogressively metamorphosed Beaver Belt granulite and prograde metamorphosed greenschist of the Ruker Terrane and the Beaver Belt consists of high grade granulite. The Fisher Belt is a greenstone belt which is interpreted to be thrust later against the Lambert Province. Rock-types of all four terranes as shown on the maps are discussed and an up-to-date summary of the work completed by the Soviet Antarctic Expeditions in the Prince Charles Mountains is given.</t>
  </si>
  <si>
    <t>UNIV ADELAIDE,DEPT GEOL &amp; GEOPHYS,ADELAIDE,SA 5001,AUSTRALIA</t>
  </si>
  <si>
    <t>KAMENEV, E (corresponding author), SEVMORGEOL IND GEOL ASSOC,DEPT ANTARCTIC GEOL,MOYKA 120,ST PETERSBURG 190121,RUSSIA.</t>
  </si>
  <si>
    <t>Mikhalsky, E./I-7556-2013</t>
  </si>
  <si>
    <t>BLACKWELL SCIENCE</t>
  </si>
  <si>
    <t>CARLTON</t>
  </si>
  <si>
    <t>54 UNIVERSITY ST, P O BOX 378, CARLTON VICTORIA 3053, AUSTRALIA</t>
  </si>
  <si>
    <t>0812-0099</t>
  </si>
  <si>
    <t>AUST J EARTH SCI</t>
  </si>
  <si>
    <t>Aust. J. Earth Sci.</t>
  </si>
  <si>
    <t>10.1080/08120099308728100</t>
  </si>
  <si>
    <t>ME010</t>
  </si>
  <si>
    <t>WOS:A1993ME01000007</t>
  </si>
  <si>
    <t>HIGGINS, LV; GASS, L</t>
  </si>
  <si>
    <t>BIRTH TO WEANING - PARTURITION, DURATION OF LACTATION, AND ATTENDANCE CYCLES OF AUSTRALIAN SEA LIONS (NEOPHOCA-CINEREA)</t>
  </si>
  <si>
    <t>ANTARCTIC FUR SEALS; SOUTH-GEORGIA; ARCTOCEPHALUS-GAZELLA; REPRODUCTION; MORTALITY; ISLAND; PERU</t>
  </si>
  <si>
    <t>Parturition, time to weaning, and female attendance patterns were studied over four breeding seasons in Australian sea lions, Neophoca cinerea, on Kangaroo Island, South Australia. Females generally exhibited site fidelity in their choice of birth sites, and arrived a mean of 1.8 days prior to birth. After birth, females stayed ashore a mean of 9.8 days before departing on their first foraging trip. Trips to sea were about 48 h in length although there was significant variation over time. Stays ashore were about 33 h long and were much less varied than trips to sea. Females moved pups away from the natal areas after about 1 month, and began spending less time with them while they were ashore. Linked with the extended breeding cycle of 17.6 months was an equally long period of maternal investment. Females suckled their pups for 15-18 months, or until about 1 month before the next birth. Twenty-nine percent of females did not pup consecutively each breeding season, but continued to suckle their offspring until the next birth, some for as long as 40 months.</t>
  </si>
  <si>
    <t>UNIV CALIF SANTA CRUZ,INST MARINE SCI,SANTA CRUZ,CA 95064</t>
  </si>
  <si>
    <t>University of California System; University of California Santa Cruz</t>
  </si>
  <si>
    <t>Gass, Leila/0000-0002-3436-262X</t>
  </si>
  <si>
    <t>10.1139/z93-290</t>
  </si>
  <si>
    <t>MJ080</t>
  </si>
  <si>
    <t>WOS:A1993MJ08000016</t>
  </si>
  <si>
    <t>ZELLNER, R</t>
  </si>
  <si>
    <t>OZONE DEGRADATION IN THE STRATOSPHERE</t>
  </si>
  <si>
    <t>CHEMIE IN UNSERER ZEIT</t>
  </si>
  <si>
    <t>EFFECTIVE ULTRAVIOLET-RADIATION; ANTARCTIC OZONE; NITRIC-ACID; DEPLETION; CHLORINE; BROMINE; SURFACE; HOLE; ENHANCEMENT; HCL</t>
  </si>
  <si>
    <t>ZELLNER, R (corresponding author), UNIV ESSEN GESAMTHSCH,W-4300 ESSEN 1,GERMANY.</t>
  </si>
  <si>
    <t>0009-2851</t>
  </si>
  <si>
    <t>CHEM UNSERER ZEIT</t>
  </si>
  <si>
    <t>Chem. Unserer Zeit</t>
  </si>
  <si>
    <t>10.1002/ciuz.19930270503</t>
  </si>
  <si>
    <t>MK243</t>
  </si>
  <si>
    <t>WOS:A1993MK24300001</t>
  </si>
  <si>
    <t>RYAN, SN; DAVIE, PS; GESSER, H; WELLS, RMG</t>
  </si>
  <si>
    <t>THE EFFECT OF MS-222 ON PACED VENTRICLE STRIPS AND THE PERFUSED HEART OF RAINBOW-TROUT, ONCORHYNCHUS-MYKISS</t>
  </si>
  <si>
    <t>COMPARATIVE BIOCHEMISTRY AND PHYSIOLOGY C-PHARMACOLOGY TOXICOLOGY &amp; ENDOCRINOLOGY</t>
  </si>
  <si>
    <t>SALMO-GAIRDNERI RICHARDSON; SALVELINUS-FONTINALIS; PLASMA-CORTISOL; ANTARCTIC FISH; BROOK TROUT; ANESTHESIA; ANESTHETIZATION; RECOVERY; TELEOST</t>
  </si>
  <si>
    <t>1. The contractile force of trout ventricle strips fell in a dose-dependent manner with increasing concentrations of MS-222. 2. Ventricle strips immersed in a superfusate containing 27 mg l-1 MS-222 had an equivalent concentration in the tissue. At 54 mg l-1 the tissue concentration was significantly lower than the superfusate. 3. A concentration of 10 mg l-1 MS-222 in the perfusate produced a 25% drop in force of contraction of ventricle strips. 4. Isolated perfused hearts pumping perfusate with 10 mg l-1 MS-222 also showed a fall of approximately 25% in maximum cardiac output and maximum power output. 5. Tissue anaesthetic levels in the ventricles of superfused trout hearts were found to be three-fold higher than that in the perfusate. 6. The need for caution when using MS-222 in physiological experiments is therefore emphasized.</t>
  </si>
  <si>
    <t>MASSEY UNIV,DEPT PHYSIOL &amp; ANAT,PALMERSTON NORTH,NEW ZEALAND; AARHUS UNIV,DEPT ZOOPHYSIOL,DK-8000 AARHUS,DENMARK</t>
  </si>
  <si>
    <t>Massey University; Aarhus University</t>
  </si>
  <si>
    <t>RYAN, SN (corresponding author), UNIV AUCKLAND,SCH BIOL SCI,AUCKLAND,NEW ZEALAND.</t>
  </si>
  <si>
    <t>0742-8413</t>
  </si>
  <si>
    <t>COMP BIOCHEM PHYS C</t>
  </si>
  <si>
    <t>Comp. Biochem. Physiol. C-Pharmacol. Toxicol. Endocrinol.</t>
  </si>
  <si>
    <t>10.1016/0742-8413(93)90177-M</t>
  </si>
  <si>
    <t>Biochemistry &amp; Molecular Biology; Endocrinology &amp; Metabolism; Toxicology; Zoology</t>
  </si>
  <si>
    <t>MJ434</t>
  </si>
  <si>
    <t>WOS:A1993MJ43400042</t>
  </si>
  <si>
    <t>CASSINI, A; FAVERO, M; ALBERGONI, V</t>
  </si>
  <si>
    <t>COMPARATIVE-STUDIES OF ANTIOXIDANT ENZYMES IN RED-BLOODED AND WHITE-BLOODED ANTARCTIC TELEOST FISH - PAGOTHENIA-BERNACCHII AND CHIONODRACO-HAMATUS</t>
  </si>
  <si>
    <t>COMPARATIVE BIOCHEMISTRY AND PHYSIOLOGY C-TOXICOLOGY &amp; PHARMACOLOGY</t>
  </si>
  <si>
    <t>SUPEROXIDE-DISMUTASE; OXYGEN; HYPEROXIA; EXPOSURE</t>
  </si>
  <si>
    <t>1. Superoxide dismutase and catalase activities in livers, hearts and muscles 2. Significant differences between superoxide dismutase as well as catalase activities in all tissues of red-blooded and white-blooded fish were observed. 3. Significant differences among the tissues for both antioxidant enzymes were always observed: liver has higher activity and muscle has less. 4. The results support the theory of superoxide dismutase and catalase involvement in protecting from reactive oxygen intermediates.</t>
  </si>
  <si>
    <t>UNIV PADUA, DEPT BIOL, VIA TRIESTE 75, I-35121 PADUA, ITALY.</t>
  </si>
  <si>
    <t>1532-0456</t>
  </si>
  <si>
    <t>1878-1659</t>
  </si>
  <si>
    <t>Comp. Biochem. Physiol. C-Toxicol. Pharmacol.</t>
  </si>
  <si>
    <t>10.1016/0742-8413(93)90142-8</t>
  </si>
  <si>
    <t>WOS:A1993MJ43400007</t>
  </si>
  <si>
    <t>OVSTEDAL, DO; SMITH, RIL</t>
  </si>
  <si>
    <t>A NEW PANNARIA SPECIES FROM THE ANTARCTIC</t>
  </si>
  <si>
    <t>CRYPTOGAMIE BRYOLOGIE LICHENOLOGIE</t>
  </si>
  <si>
    <t>Pannaria austro-orcadensis Ovst., sp.nov., from the northern maritime Antarctic, is characterized by its purple-brown lobulate thallus, brown apothecia smooth spores and no secondary products. It grows on moist gravelly soil and bryophytes.</t>
  </si>
  <si>
    <t>OVSTEDAL, DO (corresponding author), BOT INST,ALLEGT 41,N-5007 BERGEN,NORWAY.</t>
  </si>
  <si>
    <t>0181-1576</t>
  </si>
  <si>
    <t>CRYPTOGAMIE BRYOL L</t>
  </si>
  <si>
    <t>Cryptogam. Bryol. Lichenol.</t>
  </si>
  <si>
    <t>MJ479</t>
  </si>
  <si>
    <t>WOS:A1993MJ47900002</t>
  </si>
  <si>
    <t>FINE, RA</t>
  </si>
  <si>
    <t>CIRCULATION OF ANTARCTIC INTERMEDIATE WATER IN THE SOUTH INDIAN-OCEAN</t>
  </si>
  <si>
    <t>SOUTHWESTERN ATLANTIC OCEAN; AGULHAS RETROFLECTION; SURFACE CIRCULATION; WORLD OCEAN; SEAWATER; TRANSPORT</t>
  </si>
  <si>
    <t>Chlorofluorocarbon (CFC) and hydrographic data collected on the R.R.S. Charles Darwin Cruise 29 along 32 degrees S during November-December 1987, are used to examine the circulation in the South Indian Ocean. The emphasis is on Antarctic Intermediate Water (AAIW); bottom waters and mode waters are also examined. Bottom waters entering in the western boundary of the Crozet Basin (about 60 degrees E) and in the Mozambique Basin (about 40 degrees E) have low concentrations of anthropogenic CFCs. The rest of the bottom and deep waters up to about 2000 m have concentrations that are below blank levels. Above the intermediate waters there are injections of mode waters, which are progressively denser in the eastward direction. They form a broad subsurface CFC maximum between 200 and 400 m. The injections of recently ventilated (with respect to CFCs and oxygen) Subantarctic Mode Waters (SAMWs) at different densities indicate that there is considerable exchange between the subtropical and subantarctic regions. The tracer data presented show that the circulation of AAIW in the South Indian Ocean is different from that in the South Atlantic and South Pacific oceans in several ways. (1) The most recently ventilated AAIW is observed in a compact anticyclonic gyre west of 72 degrees E. The shallow topography (e.g. that extending northeastward from the Kerguelen Plateau) may deflect and limit the eastward extent of the most recently ventilated AAIW. As a consequence, there is a zonal offset in the South Indian Ocean of the location of the most recently ventilated SAMW and AAIW, which does not occur in the other two oceans. The strongest component of SAMW is in the east, while the AAIW is strongest in the western-central South Indian Ocean. The offset results in a higher vertical gradient in CFCs in the east. (2) The Agulhas Current may impede input of AAIW along the western boundary. (3) Tracers are consistent with an inter-ocean flow from the South Pacific into the Eastern Indian Ocean, similar to the South Atlantic to Indian linkage. (4) It appears that the high wind stress curl forces an equatorward component of the circulation that is strongest around 60 degrees E. As a result the highest concentrations of CFCs and oxygens in bottom waters, AAIW, and the lightest component of SAMW are co-located along the 32 degrees S track at about 60 degrees E. Thus, the most recently ventilated circumpolar waters, participating in both the wind driven and the thermohaline circulations, follow similar paths equatorward into the subtropical Indian Ocean.</t>
  </si>
  <si>
    <t>UNIV MIAMI, ROSENSTIEL SCH MARINE &amp; ATMOSPHER SCI, 4600 RICKENBACKER CAUSEWAY, MIAMI, FL 33149 USA.</t>
  </si>
  <si>
    <t>10.1016/0967-0637(93)90043-3</t>
  </si>
  <si>
    <t>ME287</t>
  </si>
  <si>
    <t>WOS:A1993ME28700004</t>
  </si>
  <si>
    <t>RINTAMAKI, H; HASSI, J; SMOLANDER, J; LOUHEVAARA, V; RISSANEN, S; OKSA, J; LAAPIO, H</t>
  </si>
  <si>
    <t>RESPONSES TO WHOLE-BODY AND FINGER COOLING BEFORE AND AFTER AN ANTARCTIC EXPEDITION</t>
  </si>
  <si>
    <t>EUROPEAN JOURNAL OF APPLIED PHYSIOLOGY AND OCCUPATIONAL PHYSIOLOGY</t>
  </si>
  <si>
    <t>ANTARCTIC; ADAPTATION; COLD; CIRCULATION; FINGERS</t>
  </si>
  <si>
    <t>ENERGY-EXPENDITURE; COLD ADAPTATION; JOURNEY; HEAT; MEN</t>
  </si>
  <si>
    <t>Eight subjects, who were indoor workers and not habitually exposed to cold, spent 53 days in Antarctica. They did mainly geological field work often requiring the use of bare hands. The effects of the expedition on responses to a whole body cold exposure test, a finger blood flow test and a cold pressor test were studied. After the expedition, during whole-body cooling the time for the onset of shivering was delayed by 36 min (P&lt;0.001) and forearm and thigh temperatures were 1.5-degrees-C higher (P&lt;0.05) at the end of exposure. During local cooling of the finger with 10-degrees-C perfusion, finger vascular resistance was 14.9 (SEM 6.6) mmHg . ml-1 . min . 100 ml (P&lt;0.05) lower and finger temperature 3.9 (SEM 0.8)-degrees-C higher (P&lt;0.01). However, the decrease in rectal temperature during whole-body cooling was unaltered and the response to a cold pressor test was unchanged. The data would indicate that partial acclimatization to cold had been developed. Changes in forearm temperature were correlated with the duration of cold exposure of the hands (P&lt;0.05) and finger vascular resistance and finger temperature were correlated with responses to cooling before the expedition (P&lt;0.001 and P&lt;0.01, respectively). Because the ambient temperature was not clearly lower in Antarctica in comparison to Finland, the reason for the changes developed seems to be the increased exposure to the outdoor climate in Antarctica.</t>
  </si>
  <si>
    <t>INST OCCUPAT HLTH,DEPT PHYSIOL,SF-01620 VANTAA,FINLAND; S EASTERN MIL AREA HEADQUARTERS,SF-45101 KOUVOLA,FINLAND</t>
  </si>
  <si>
    <t>RINTAMAKI, H (corresponding author), OULU REG INST OCCUPAT HLTH,AAPIST 1,SF-90220 OULU,FINLAND.</t>
  </si>
  <si>
    <t>0301-5548</t>
  </si>
  <si>
    <t>EUR J APPL PHYSIOL O</t>
  </si>
  <si>
    <t>Eur. J. Appl. Physiol. Occup. Physiol.</t>
  </si>
  <si>
    <t>10.1007/BF00357639</t>
  </si>
  <si>
    <t>Physiology; Sport Sciences</t>
  </si>
  <si>
    <t>MF072</t>
  </si>
  <si>
    <t>WOS:A1993MF07200015</t>
  </si>
  <si>
    <t>DAVEY, MC</t>
  </si>
  <si>
    <t>CARBON AND NITROGEN DYNAMICS IN A MARITIME ANTARCTIC STREAM</t>
  </si>
  <si>
    <t>FRESHWATER BIOLOGY</t>
  </si>
  <si>
    <t>FRESH-WATER; ISLAND; PHYTOPLANKTON; TEMPERATURE; PHOSPHORUS; ECOSYSTEMS; ALGAE</t>
  </si>
  <si>
    <t>1. The carbon and nitrogen dynamics in a maritime Antarctic lake outflow stream were investigated. The stream and the algal communities could be split into two zones: a semi-aquatic margin consisting of a perennial cyanobacteria/diatom mat and a flowing channel with a similar perennial mat that was overgrown by annual filamentous chlorophytes during the course of the summer. 2. Neither algal community was limited by nutrient availability. Major nutrients were always available in the stream water. There were slight differences in the atomic ratios of the mats, the N:P ratios in the channel mat being lower than those in the marginal mat. However, both these and the total dissolved N:P ratio in the stream water were all close to those that indicate a balanced supply. 3. There was no net carbon or nitrogen accumulation by the marginal mat suggesting that uptake processes were balanced by loss processes. 4. Maximum rates of carbon fixation (0.1-0.5 mg C g-1 dry weight h-1) were similar to those of other perennial Antarctic algal mats. Productivity appeared to be limited by physical factors, but the effects of irradiance and temperature could not be separated. 5. There were no heterocystous cyanobacteria in the mat communities and rates of atmospheric nitrogen fixation were very low (0-10 ng N mg-1 mat N h-1). Fixation accounted for only 0.3% of the nitrogen accumulation of the channel mats, but was higher in the marginal mat where uptake of other sources of nitrogen was also low. 6. Nitrogen accumulation by the channel mat averaged 0.34 g N m-2 day-1. Only 0.05 g N m-2 day-1 was accounted for by the uptake of dissolved inorganic nitrogen (nitrate plus ammonium). The major (80%) source of nitrogen appeared to be dissolved organic nitrogen. Recycling of nitrogen within the stream ecosystem may also be important.</t>
  </si>
  <si>
    <t>DAVEY, MC (corresponding author), NERC,BRITISH ANTARCTIC SURVEY,HIGH CROSS,MADINGLEY RD,CAMBRIDGE CB3 0ET,ENGLAND.</t>
  </si>
  <si>
    <t>0046-5070</t>
  </si>
  <si>
    <t>FRESHWATER BIOL</t>
  </si>
  <si>
    <t>Freshw. Biol.</t>
  </si>
  <si>
    <t>10.1111/j.1365-2427.1993.tb00812.x</t>
  </si>
  <si>
    <t>MF401</t>
  </si>
  <si>
    <t>WOS:A1993MF40100012</t>
  </si>
  <si>
    <t>WHARTON, DA; BLOCK, W</t>
  </si>
  <si>
    <t>FREEZING TOLERANCE IN SOME ANTARCTIC NEMATODES</t>
  </si>
  <si>
    <t>CRYOMICROSCOPY; EXOGENOUS ICE NUCLEATION; FREEZE AVOIDING</t>
  </si>
  <si>
    <t>1. Nematodes are an important component of the terrestrial Antarctic biota and must survive exposure to sub-zero temperatures. This paper shows that a number of Antarctic nematodes are freezing tolerant. 2. The cold tolerance strategies of nine taxa of terrestrial Antarctic nematodes from a variety of mosses and an alga during freezing in contact with water were examined. They could all survive exposure to -15-degrees-C, although survival was lower than in non-frozen controls. 3. Teratocephalus tilbrooki and Coomansus gerlachei were the best survivors after freezing, while Panagrolaimus sp. was the worst. There were no significant differences in survival between nematodes isolated from different mosses/algae or between adult and juvenile nematodes. 4. Observations of freezing using a cryomicroscope showed that most species froze shortly after the water in the sample froze. Ditylenchus sp. was the only species which showed any ability to restrict exogenous ice nucleation. 5. The nine taxa of nematodes examined thus exhibit a freezing-tolerant strategy in contact with water, freezing by exogenous ice nucleation from the surrounding medium.</t>
  </si>
  <si>
    <t>Wharton, David/0000-0001-6369-4984</t>
  </si>
  <si>
    <t>10.2307/2390134</t>
  </si>
  <si>
    <t>MF042</t>
  </si>
  <si>
    <t>WOS:A1993MF04200009</t>
  </si>
  <si>
    <t>HARVEY, RP; WADHWA, M; MCSWEEN, HY; CROZAZ, G</t>
  </si>
  <si>
    <t>PETROGRAPHY, MINERAL CHEMISTRY, AND PETROGENESIS OF ANTARCTIC SHERGOTTITE LEW88516</t>
  </si>
  <si>
    <t>LOW-CA PYROXENE; MELT INCLUSIONS; PARENT MAGMA; LEW 88516; METEORITE; OLIVINE; ALHA77005; ACHONDRITE; CRYSTALLIZATION; ALHA-77005</t>
  </si>
  <si>
    <t>LEW88516 (LEW), like its near-twin ALH77005 (ALH), is a maskelynite-bearing harzburgite and an member of the SNC family of achondrites. LEW is texturally heterogenous, exhibiting both poikilitic (pyroxene oikocrysts enclosing subhedral olivine and euhedral chromite) and non-poikilitic (cumulus framework of olivine and minor pyroxene, with interstitial maskelynite and secondary minerals) textures. Pyroxenes in LEW appear to be slightly more iron-rich and more varied in composition than those in ALH. LEW olivines have distinctly higher Fe contents; most of the olivine grains in LEW have compositions more iron-rich than any ALH olivine observed. LEW olivine in non-poikilitic areas is substantially more iron-rich than olivine armored by pyroxene. Trace element and minor element patterns of LEW and ALH minerals are essentially identical and are consistent with closed-system, large-volume crystallization of the major phases, followed by development of later phases after assembly of the crystal pile. Major element compositions show the effects of moderate near-solidus re-equilibration in both meteorites. The compositions of possible LEW parent magmas, calculated from mass-balance methods using the components of magmatic inclusions in large olivine grains, are very similar to those proposed earlier for ALH and the EETA79001 shergottite. While the subtle differences between LEW and ALH suggest they are not part of the same fall, it is likely that they are derived from the same igneous processes.</t>
  </si>
  <si>
    <t>WASHINGTON UNIV,DEPT EARTH &amp; PLANETARY SCI,ST LOUIS,MO 63130; WASHINGTON UNIV,MCDONNELL CTR SPACE SCI,ST LOUIS,MO 63130</t>
  </si>
  <si>
    <t>Washington University (WUSTL); Washington University (WUSTL)</t>
  </si>
  <si>
    <t>HARVEY, RP (corresponding author), UNIV TENNESSEE,DEPT GEOL SCI,KNOXVILLE,TN 37996, USA.</t>
  </si>
  <si>
    <t>10.1016/0016-7037(93)90199-7</t>
  </si>
  <si>
    <t>MD265</t>
  </si>
  <si>
    <t>WOS:A1993MD26500019</t>
  </si>
  <si>
    <t>RELATIONS BETWEEN MONTEREY FORMATION DEPOSITION AND MIDDLE MIOCENE GLOBAL COOLING - NAPLES-BEACH SECTION, CALIFORNIA</t>
  </si>
  <si>
    <t>PALEOCEANOGRAPHIC IMPLICATIONS</t>
  </si>
  <si>
    <t>An oxygen and carbon isotopic stratigraphy has been established for the Miocene Monterey Formation (approximately 18 to 8 Ma) at Naples Beach, Santa Barbara County, California. Correlation to the deep-sea climatic record provides a test of the Monterey hypothesis, which suggests that organic carbon-rich deposition in the Monterey Formation fostered middle Miocene global cooling through drawdown of atmospheric partial CO2. Oxygen isotopic correlation of the Naples Beach section to the deep-sea record suggests that increased organic-carbon-rich deposition coincided closely with deep-water cooling and major East Antarctic ice-sheet growth from 14.5 to 14.1 Ma and with a deltaC-13 maximum in deep-sea records. These results support a corollary of the Monterey hypothesis, that episodic organic-carbon-rich deposition within the Monterey Formation contributed to deep-sea deltaC-13 maxima and to synchronous global cooling.</t>
  </si>
  <si>
    <t>10.1130/0091-7613(1993)021&lt;0877:RBMFDA&gt;2.3.CO;2</t>
  </si>
  <si>
    <t>MB299</t>
  </si>
  <si>
    <t>WOS:A1993MB29900003</t>
  </si>
  <si>
    <t>FITZSIMONS, SJ</t>
  </si>
  <si>
    <t>GLACIAL CLIMATES IN THE ANTARCTIC REGION DURING THE LATE PALEOGENE - EVIDENCE FROM NORTHWEST TASMANIA - COMMENT</t>
  </si>
  <si>
    <t>FITZSIMONS, SJ (corresponding author), UNIV OTAGO,DEPT GEOG,POB 56,DUNEDIN,NEW ZEALAND.</t>
  </si>
  <si>
    <t>10.1130/0091-7613(1993)021&lt;0958:GCITAR&gt;2.3.CO;2</t>
  </si>
  <si>
    <t>WOS:A1993MB29900028</t>
  </si>
  <si>
    <t>MACPHAIL, MK; COLHOUN, EA; KIERNAN, K; HANNAN, D</t>
  </si>
  <si>
    <t>GLACIAL CLIMATES IN THE ANTARCTIC REGION DURING THE LATE PALEOGENE - EVIDENCE FROM NORTHWEST TASMANIA - REPLY</t>
  </si>
  <si>
    <t>VERTICAL PROFILE MODELS; ENVIRONMENTAL INTERPRETATION; DIAMICTITE SEQUENCES; ALTERNATIVE APPROACH; LITHOFACIES TYPES</t>
  </si>
  <si>
    <t>FORESTRY COMMISS TASMANIA,HOBART,TAS 7000,AUSTRALIA; UNIV TASMANIA,FAC EDUC,LAUNCESTON,TAS 7250,AUSTRALIA</t>
  </si>
  <si>
    <t>MACPHAIL, MK (corresponding author), UNIV NEWCASTLE,DEPT GEOG,NEWCASTLE,NSW 2308,AUSTRALIA.</t>
  </si>
  <si>
    <t>WOS:A1993MB29900029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</si>
</sst>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1001"/>
  <sheetViews>
    <sheetView tabSelected="1" workbookViewId="0"/>
  </sheetViews>
  <sheetFormatPr baseColWidth="10" defaultRowHeight="13" x14ac:dyDescent="0.15"/>
  <cols>
    <col min="1" max="256" width="8.83203125" customWidth="1"/>
  </cols>
  <sheetData>
    <row r="1" spans="1:72" x14ac:dyDescent="0.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row>
    <row r="2" spans="1:72" x14ac:dyDescent="0.15">
      <c r="A2" t="s">
        <v>72</v>
      </c>
      <c r="B2" t="s">
        <v>73</v>
      </c>
      <c r="C2" t="s">
        <v>74</v>
      </c>
      <c r="D2" t="s">
        <v>74</v>
      </c>
      <c r="E2" t="s">
        <v>74</v>
      </c>
      <c r="F2" t="s">
        <v>73</v>
      </c>
      <c r="G2" t="s">
        <v>74</v>
      </c>
      <c r="H2" t="s">
        <v>74</v>
      </c>
      <c r="I2" t="s">
        <v>75</v>
      </c>
      <c r="J2" t="s">
        <v>76</v>
      </c>
      <c r="K2" t="s">
        <v>74</v>
      </c>
      <c r="L2" t="s">
        <v>74</v>
      </c>
      <c r="M2" t="s">
        <v>77</v>
      </c>
      <c r="N2" t="s">
        <v>78</v>
      </c>
      <c r="O2" t="s">
        <v>74</v>
      </c>
      <c r="P2" t="s">
        <v>74</v>
      </c>
      <c r="Q2" t="s">
        <v>74</v>
      </c>
      <c r="R2" t="s">
        <v>74</v>
      </c>
      <c r="S2" t="s">
        <v>74</v>
      </c>
      <c r="T2" t="s">
        <v>79</v>
      </c>
      <c r="U2" t="s">
        <v>80</v>
      </c>
      <c r="V2" t="s">
        <v>81</v>
      </c>
      <c r="W2" t="s">
        <v>74</v>
      </c>
      <c r="X2" t="s">
        <v>74</v>
      </c>
      <c r="Y2" t="s">
        <v>82</v>
      </c>
      <c r="Z2" t="s">
        <v>74</v>
      </c>
      <c r="AA2" t="s">
        <v>74</v>
      </c>
      <c r="AB2" t="s">
        <v>74</v>
      </c>
      <c r="AC2" t="s">
        <v>74</v>
      </c>
      <c r="AD2" t="s">
        <v>74</v>
      </c>
      <c r="AE2" t="s">
        <v>74</v>
      </c>
      <c r="AF2" t="s">
        <v>74</v>
      </c>
      <c r="AG2">
        <v>46</v>
      </c>
      <c r="AH2">
        <v>206</v>
      </c>
      <c r="AI2">
        <v>223</v>
      </c>
      <c r="AJ2">
        <v>1</v>
      </c>
      <c r="AK2">
        <v>43</v>
      </c>
      <c r="AL2" t="s">
        <v>83</v>
      </c>
      <c r="AM2" t="s">
        <v>84</v>
      </c>
      <c r="AN2" t="s">
        <v>85</v>
      </c>
      <c r="AO2" t="s">
        <v>86</v>
      </c>
      <c r="AP2" t="s">
        <v>87</v>
      </c>
      <c r="AQ2" t="s">
        <v>74</v>
      </c>
      <c r="AR2" t="s">
        <v>76</v>
      </c>
      <c r="AS2" t="s">
        <v>88</v>
      </c>
      <c r="AT2" t="s">
        <v>89</v>
      </c>
      <c r="AU2">
        <v>1994</v>
      </c>
      <c r="AV2">
        <v>99</v>
      </c>
      <c r="AW2" t="s">
        <v>90</v>
      </c>
      <c r="AX2" t="s">
        <v>74</v>
      </c>
      <c r="AY2" t="s">
        <v>74</v>
      </c>
      <c r="AZ2" t="s">
        <v>74</v>
      </c>
      <c r="BA2" t="s">
        <v>74</v>
      </c>
      <c r="BB2">
        <v>322</v>
      </c>
      <c r="BC2">
        <v>328</v>
      </c>
      <c r="BD2" t="s">
        <v>74</v>
      </c>
      <c r="BE2" t="s">
        <v>91</v>
      </c>
      <c r="BF2" t="str">
        <f>HYPERLINK("http://dx.doi.org/10.1007/BF00627745","http://dx.doi.org/10.1007/BF00627745")</f>
        <v>http://dx.doi.org/10.1007/BF00627745</v>
      </c>
      <c r="BG2" t="s">
        <v>74</v>
      </c>
      <c r="BH2" t="s">
        <v>74</v>
      </c>
      <c r="BI2">
        <v>7</v>
      </c>
      <c r="BJ2" t="s">
        <v>92</v>
      </c>
      <c r="BK2" t="s">
        <v>93</v>
      </c>
      <c r="BL2" t="s">
        <v>94</v>
      </c>
      <c r="BM2" t="s">
        <v>95</v>
      </c>
      <c r="BN2">
        <v>28313887</v>
      </c>
      <c r="BO2" t="s">
        <v>74</v>
      </c>
      <c r="BP2" t="s">
        <v>74</v>
      </c>
      <c r="BQ2" t="s">
        <v>74</v>
      </c>
      <c r="BR2" t="s">
        <v>96</v>
      </c>
      <c r="BS2" t="s">
        <v>97</v>
      </c>
      <c r="BT2" t="str">
        <f>HYPERLINK("https%3A%2F%2Fwww.webofscience.com%2Fwos%2Fwoscc%2Ffull-record%2FWOS:A1994PP22700014","View Full Record in Web of Science")</f>
        <v>View Full Record in Web of Science</v>
      </c>
    </row>
    <row r="3" spans="1:72" x14ac:dyDescent="0.15">
      <c r="A3" t="s">
        <v>72</v>
      </c>
      <c r="B3" t="s">
        <v>98</v>
      </c>
      <c r="C3" t="s">
        <v>74</v>
      </c>
      <c r="D3" t="s">
        <v>74</v>
      </c>
      <c r="E3" t="s">
        <v>74</v>
      </c>
      <c r="F3" t="s">
        <v>98</v>
      </c>
      <c r="G3" t="s">
        <v>74</v>
      </c>
      <c r="H3" t="s">
        <v>74</v>
      </c>
      <c r="I3" t="s">
        <v>99</v>
      </c>
      <c r="J3" t="s">
        <v>100</v>
      </c>
      <c r="K3" t="s">
        <v>74</v>
      </c>
      <c r="L3" t="s">
        <v>74</v>
      </c>
      <c r="M3" t="s">
        <v>77</v>
      </c>
      <c r="N3" t="s">
        <v>78</v>
      </c>
      <c r="O3" t="s">
        <v>74</v>
      </c>
      <c r="P3" t="s">
        <v>74</v>
      </c>
      <c r="Q3" t="s">
        <v>74</v>
      </c>
      <c r="R3" t="s">
        <v>74</v>
      </c>
      <c r="S3" t="s">
        <v>74</v>
      </c>
      <c r="T3" t="s">
        <v>101</v>
      </c>
      <c r="U3" t="s">
        <v>102</v>
      </c>
      <c r="V3" t="s">
        <v>103</v>
      </c>
      <c r="W3" t="s">
        <v>104</v>
      </c>
      <c r="X3" t="s">
        <v>105</v>
      </c>
      <c r="Y3" t="s">
        <v>74</v>
      </c>
      <c r="Z3" t="s">
        <v>74</v>
      </c>
      <c r="AA3" t="s">
        <v>106</v>
      </c>
      <c r="AB3" t="s">
        <v>107</v>
      </c>
      <c r="AC3" t="s">
        <v>74</v>
      </c>
      <c r="AD3" t="s">
        <v>74</v>
      </c>
      <c r="AE3" t="s">
        <v>74</v>
      </c>
      <c r="AF3" t="s">
        <v>74</v>
      </c>
      <c r="AG3">
        <v>21</v>
      </c>
      <c r="AH3">
        <v>21</v>
      </c>
      <c r="AI3">
        <v>24</v>
      </c>
      <c r="AJ3">
        <v>0</v>
      </c>
      <c r="AK3">
        <v>6</v>
      </c>
      <c r="AL3" t="s">
        <v>108</v>
      </c>
      <c r="AM3" t="s">
        <v>109</v>
      </c>
      <c r="AN3" t="s">
        <v>110</v>
      </c>
      <c r="AO3" t="s">
        <v>111</v>
      </c>
      <c r="AP3" t="s">
        <v>74</v>
      </c>
      <c r="AQ3" t="s">
        <v>74</v>
      </c>
      <c r="AR3" t="s">
        <v>100</v>
      </c>
      <c r="AS3" t="s">
        <v>112</v>
      </c>
      <c r="AT3" t="s">
        <v>89</v>
      </c>
      <c r="AU3">
        <v>1994</v>
      </c>
      <c r="AV3">
        <v>37</v>
      </c>
      <c r="AW3">
        <v>3</v>
      </c>
      <c r="AX3" t="s">
        <v>74</v>
      </c>
      <c r="AY3" t="s">
        <v>74</v>
      </c>
      <c r="AZ3" t="s">
        <v>74</v>
      </c>
      <c r="BA3" t="s">
        <v>74</v>
      </c>
      <c r="BB3">
        <v>669</v>
      </c>
      <c r="BC3">
        <v>672</v>
      </c>
      <c r="BD3" t="s">
        <v>74</v>
      </c>
      <c r="BE3" t="s">
        <v>113</v>
      </c>
      <c r="BF3" t="str">
        <f>HYPERLINK("http://dx.doi.org/10.1016/S0031-9422(00)90335-2","http://dx.doi.org/10.1016/S0031-9422(00)90335-2")</f>
        <v>http://dx.doi.org/10.1016/S0031-9422(00)90335-2</v>
      </c>
      <c r="BG3" t="s">
        <v>74</v>
      </c>
      <c r="BH3" t="s">
        <v>74</v>
      </c>
      <c r="BI3">
        <v>4</v>
      </c>
      <c r="BJ3" t="s">
        <v>114</v>
      </c>
      <c r="BK3" t="s">
        <v>93</v>
      </c>
      <c r="BL3" t="s">
        <v>114</v>
      </c>
      <c r="BM3" t="s">
        <v>115</v>
      </c>
      <c r="BN3" t="s">
        <v>74</v>
      </c>
      <c r="BO3" t="s">
        <v>74</v>
      </c>
      <c r="BP3" t="s">
        <v>74</v>
      </c>
      <c r="BQ3" t="s">
        <v>74</v>
      </c>
      <c r="BR3" t="s">
        <v>96</v>
      </c>
      <c r="BS3" t="s">
        <v>116</v>
      </c>
      <c r="BT3" t="str">
        <f>HYPERLINK("https%3A%2F%2Fwww.webofscience.com%2Fwos%2Fwoscc%2Ffull-record%2FWOS:A1994PQ58500010","View Full Record in Web of Science")</f>
        <v>View Full Record in Web of Science</v>
      </c>
    </row>
    <row r="4" spans="1:72" x14ac:dyDescent="0.15">
      <c r="A4" t="s">
        <v>72</v>
      </c>
      <c r="B4" t="s">
        <v>117</v>
      </c>
      <c r="C4" t="s">
        <v>74</v>
      </c>
      <c r="D4" t="s">
        <v>74</v>
      </c>
      <c r="E4" t="s">
        <v>74</v>
      </c>
      <c r="F4" t="s">
        <v>117</v>
      </c>
      <c r="G4" t="s">
        <v>74</v>
      </c>
      <c r="H4" t="s">
        <v>74</v>
      </c>
      <c r="I4" t="s">
        <v>118</v>
      </c>
      <c r="J4" t="s">
        <v>100</v>
      </c>
      <c r="K4" t="s">
        <v>74</v>
      </c>
      <c r="L4" t="s">
        <v>74</v>
      </c>
      <c r="M4" t="s">
        <v>77</v>
      </c>
      <c r="N4" t="s">
        <v>78</v>
      </c>
      <c r="O4" t="s">
        <v>74</v>
      </c>
      <c r="P4" t="s">
        <v>74</v>
      </c>
      <c r="Q4" t="s">
        <v>74</v>
      </c>
      <c r="R4" t="s">
        <v>74</v>
      </c>
      <c r="S4" t="s">
        <v>74</v>
      </c>
      <c r="T4" t="s">
        <v>119</v>
      </c>
      <c r="U4" t="s">
        <v>120</v>
      </c>
      <c r="V4" t="s">
        <v>121</v>
      </c>
      <c r="W4" t="s">
        <v>122</v>
      </c>
      <c r="X4" t="s">
        <v>123</v>
      </c>
      <c r="Y4" t="s">
        <v>124</v>
      </c>
      <c r="Z4" t="s">
        <v>74</v>
      </c>
      <c r="AA4" t="s">
        <v>125</v>
      </c>
      <c r="AB4" t="s">
        <v>126</v>
      </c>
      <c r="AC4" t="s">
        <v>74</v>
      </c>
      <c r="AD4" t="s">
        <v>74</v>
      </c>
      <c r="AE4" t="s">
        <v>74</v>
      </c>
      <c r="AF4" t="s">
        <v>74</v>
      </c>
      <c r="AG4">
        <v>11</v>
      </c>
      <c r="AH4">
        <v>14</v>
      </c>
      <c r="AI4">
        <v>15</v>
      </c>
      <c r="AJ4">
        <v>1</v>
      </c>
      <c r="AK4">
        <v>11</v>
      </c>
      <c r="AL4" t="s">
        <v>108</v>
      </c>
      <c r="AM4" t="s">
        <v>109</v>
      </c>
      <c r="AN4" t="s">
        <v>127</v>
      </c>
      <c r="AO4" t="s">
        <v>111</v>
      </c>
      <c r="AP4" t="s">
        <v>74</v>
      </c>
      <c r="AQ4" t="s">
        <v>74</v>
      </c>
      <c r="AR4" t="s">
        <v>100</v>
      </c>
      <c r="AS4" t="s">
        <v>112</v>
      </c>
      <c r="AT4" t="s">
        <v>89</v>
      </c>
      <c r="AU4">
        <v>1994</v>
      </c>
      <c r="AV4">
        <v>37</v>
      </c>
      <c r="AW4">
        <v>3</v>
      </c>
      <c r="AX4" t="s">
        <v>74</v>
      </c>
      <c r="AY4" t="s">
        <v>74</v>
      </c>
      <c r="AZ4" t="s">
        <v>74</v>
      </c>
      <c r="BA4" t="s">
        <v>74</v>
      </c>
      <c r="BB4">
        <v>673</v>
      </c>
      <c r="BC4">
        <v>676</v>
      </c>
      <c r="BD4" t="s">
        <v>74</v>
      </c>
      <c r="BE4" t="s">
        <v>128</v>
      </c>
      <c r="BF4" t="str">
        <f>HYPERLINK("http://dx.doi.org/10.1016/S0031-9422(00)90336-4","http://dx.doi.org/10.1016/S0031-9422(00)90336-4")</f>
        <v>http://dx.doi.org/10.1016/S0031-9422(00)90336-4</v>
      </c>
      <c r="BG4" t="s">
        <v>74</v>
      </c>
      <c r="BH4" t="s">
        <v>74</v>
      </c>
      <c r="BI4">
        <v>4</v>
      </c>
      <c r="BJ4" t="s">
        <v>114</v>
      </c>
      <c r="BK4" t="s">
        <v>93</v>
      </c>
      <c r="BL4" t="s">
        <v>114</v>
      </c>
      <c r="BM4" t="s">
        <v>115</v>
      </c>
      <c r="BN4" t="s">
        <v>74</v>
      </c>
      <c r="BO4" t="s">
        <v>74</v>
      </c>
      <c r="BP4" t="s">
        <v>74</v>
      </c>
      <c r="BQ4" t="s">
        <v>74</v>
      </c>
      <c r="BR4" t="s">
        <v>96</v>
      </c>
      <c r="BS4" t="s">
        <v>129</v>
      </c>
      <c r="BT4" t="str">
        <f>HYPERLINK("https%3A%2F%2Fwww.webofscience.com%2Fwos%2Fwoscc%2Ffull-record%2FWOS:A1994PQ58500011","View Full Record in Web of Science")</f>
        <v>View Full Record in Web of Science</v>
      </c>
    </row>
    <row r="5" spans="1:72" x14ac:dyDescent="0.15">
      <c r="A5" t="s">
        <v>72</v>
      </c>
      <c r="B5" t="s">
        <v>130</v>
      </c>
      <c r="C5" t="s">
        <v>74</v>
      </c>
      <c r="D5" t="s">
        <v>74</v>
      </c>
      <c r="E5" t="s">
        <v>74</v>
      </c>
      <c r="F5" t="s">
        <v>130</v>
      </c>
      <c r="G5" t="s">
        <v>74</v>
      </c>
      <c r="H5" t="s">
        <v>74</v>
      </c>
      <c r="I5" t="s">
        <v>131</v>
      </c>
      <c r="J5" t="s">
        <v>132</v>
      </c>
      <c r="K5" t="s">
        <v>74</v>
      </c>
      <c r="L5" t="s">
        <v>74</v>
      </c>
      <c r="M5" t="s">
        <v>77</v>
      </c>
      <c r="N5" t="s">
        <v>78</v>
      </c>
      <c r="O5" t="s">
        <v>74</v>
      </c>
      <c r="P5" t="s">
        <v>74</v>
      </c>
      <c r="Q5" t="s">
        <v>74</v>
      </c>
      <c r="R5" t="s">
        <v>74</v>
      </c>
      <c r="S5" t="s">
        <v>74</v>
      </c>
      <c r="T5" t="s">
        <v>74</v>
      </c>
      <c r="U5" t="s">
        <v>133</v>
      </c>
      <c r="V5" t="s">
        <v>134</v>
      </c>
      <c r="W5" t="s">
        <v>135</v>
      </c>
      <c r="X5" t="s">
        <v>136</v>
      </c>
      <c r="Y5" t="s">
        <v>137</v>
      </c>
      <c r="Z5" t="s">
        <v>74</v>
      </c>
      <c r="AA5" t="s">
        <v>74</v>
      </c>
      <c r="AB5" t="s">
        <v>74</v>
      </c>
      <c r="AC5" t="s">
        <v>74</v>
      </c>
      <c r="AD5" t="s">
        <v>74</v>
      </c>
      <c r="AE5" t="s">
        <v>74</v>
      </c>
      <c r="AF5" t="s">
        <v>74</v>
      </c>
      <c r="AG5">
        <v>40</v>
      </c>
      <c r="AH5">
        <v>19</v>
      </c>
      <c r="AI5">
        <v>23</v>
      </c>
      <c r="AJ5">
        <v>0</v>
      </c>
      <c r="AK5">
        <v>10</v>
      </c>
      <c r="AL5" t="s">
        <v>83</v>
      </c>
      <c r="AM5" t="s">
        <v>84</v>
      </c>
      <c r="AN5" t="s">
        <v>138</v>
      </c>
      <c r="AO5" t="s">
        <v>139</v>
      </c>
      <c r="AP5" t="s">
        <v>140</v>
      </c>
      <c r="AQ5" t="s">
        <v>74</v>
      </c>
      <c r="AR5" t="s">
        <v>141</v>
      </c>
      <c r="AS5" t="s">
        <v>142</v>
      </c>
      <c r="AT5" t="s">
        <v>89</v>
      </c>
      <c r="AU5">
        <v>1994</v>
      </c>
      <c r="AV5">
        <v>14</v>
      </c>
      <c r="AW5">
        <v>7</v>
      </c>
      <c r="AX5" t="s">
        <v>74</v>
      </c>
      <c r="AY5" t="s">
        <v>74</v>
      </c>
      <c r="AZ5" t="s">
        <v>74</v>
      </c>
      <c r="BA5" t="s">
        <v>74</v>
      </c>
      <c r="BB5">
        <v>441</v>
      </c>
      <c r="BC5">
        <v>446</v>
      </c>
      <c r="BD5" t="s">
        <v>74</v>
      </c>
      <c r="BE5" t="s">
        <v>74</v>
      </c>
      <c r="BF5" t="s">
        <v>74</v>
      </c>
      <c r="BG5" t="s">
        <v>74</v>
      </c>
      <c r="BH5" t="s">
        <v>74</v>
      </c>
      <c r="BI5">
        <v>6</v>
      </c>
      <c r="BJ5" t="s">
        <v>143</v>
      </c>
      <c r="BK5" t="s">
        <v>93</v>
      </c>
      <c r="BL5" t="s">
        <v>144</v>
      </c>
      <c r="BM5" t="s">
        <v>145</v>
      </c>
      <c r="BN5" t="s">
        <v>74</v>
      </c>
      <c r="BO5" t="s">
        <v>74</v>
      </c>
      <c r="BP5" t="s">
        <v>74</v>
      </c>
      <c r="BQ5" t="s">
        <v>74</v>
      </c>
      <c r="BR5" t="s">
        <v>96</v>
      </c>
      <c r="BS5" t="s">
        <v>146</v>
      </c>
      <c r="BT5" t="str">
        <f>HYPERLINK("https%3A%2F%2Fwww.webofscience.com%2Fwos%2Fwoscc%2Ffull-record%2FWOS:A1994PL96200002","View Full Record in Web of Science")</f>
        <v>View Full Record in Web of Science</v>
      </c>
    </row>
    <row r="6" spans="1:72" x14ac:dyDescent="0.15">
      <c r="A6" t="s">
        <v>72</v>
      </c>
      <c r="B6" t="s">
        <v>147</v>
      </c>
      <c r="C6" t="s">
        <v>74</v>
      </c>
      <c r="D6" t="s">
        <v>74</v>
      </c>
      <c r="E6" t="s">
        <v>74</v>
      </c>
      <c r="F6" t="s">
        <v>147</v>
      </c>
      <c r="G6" t="s">
        <v>74</v>
      </c>
      <c r="H6" t="s">
        <v>74</v>
      </c>
      <c r="I6" t="s">
        <v>148</v>
      </c>
      <c r="J6" t="s">
        <v>132</v>
      </c>
      <c r="K6" t="s">
        <v>74</v>
      </c>
      <c r="L6" t="s">
        <v>74</v>
      </c>
      <c r="M6" t="s">
        <v>77</v>
      </c>
      <c r="N6" t="s">
        <v>78</v>
      </c>
      <c r="O6" t="s">
        <v>74</v>
      </c>
      <c r="P6" t="s">
        <v>74</v>
      </c>
      <c r="Q6" t="s">
        <v>74</v>
      </c>
      <c r="R6" t="s">
        <v>74</v>
      </c>
      <c r="S6" t="s">
        <v>74</v>
      </c>
      <c r="T6" t="s">
        <v>74</v>
      </c>
      <c r="U6" t="s">
        <v>74</v>
      </c>
      <c r="V6" t="s">
        <v>149</v>
      </c>
      <c r="W6" t="s">
        <v>150</v>
      </c>
      <c r="X6" t="s">
        <v>151</v>
      </c>
      <c r="Y6" t="s">
        <v>152</v>
      </c>
      <c r="Z6" t="s">
        <v>74</v>
      </c>
      <c r="AA6" t="s">
        <v>74</v>
      </c>
      <c r="AB6" t="s">
        <v>74</v>
      </c>
      <c r="AC6" t="s">
        <v>74</v>
      </c>
      <c r="AD6" t="s">
        <v>74</v>
      </c>
      <c r="AE6" t="s">
        <v>74</v>
      </c>
      <c r="AF6" t="s">
        <v>74</v>
      </c>
      <c r="AG6">
        <v>13</v>
      </c>
      <c r="AH6">
        <v>7</v>
      </c>
      <c r="AI6">
        <v>12</v>
      </c>
      <c r="AJ6">
        <v>0</v>
      </c>
      <c r="AK6">
        <v>7</v>
      </c>
      <c r="AL6" t="s">
        <v>153</v>
      </c>
      <c r="AM6" t="s">
        <v>84</v>
      </c>
      <c r="AN6" t="s">
        <v>154</v>
      </c>
      <c r="AO6" t="s">
        <v>139</v>
      </c>
      <c r="AP6" t="s">
        <v>74</v>
      </c>
      <c r="AQ6" t="s">
        <v>74</v>
      </c>
      <c r="AR6" t="s">
        <v>141</v>
      </c>
      <c r="AS6" t="s">
        <v>142</v>
      </c>
      <c r="AT6" t="s">
        <v>89</v>
      </c>
      <c r="AU6">
        <v>1994</v>
      </c>
      <c r="AV6">
        <v>14</v>
      </c>
      <c r="AW6">
        <v>7</v>
      </c>
      <c r="AX6" t="s">
        <v>74</v>
      </c>
      <c r="AY6" t="s">
        <v>74</v>
      </c>
      <c r="AZ6" t="s">
        <v>74</v>
      </c>
      <c r="BA6" t="s">
        <v>74</v>
      </c>
      <c r="BB6">
        <v>459</v>
      </c>
      <c r="BC6">
        <v>462</v>
      </c>
      <c r="BD6" t="s">
        <v>74</v>
      </c>
      <c r="BE6" t="s">
        <v>74</v>
      </c>
      <c r="BF6" t="s">
        <v>74</v>
      </c>
      <c r="BG6" t="s">
        <v>74</v>
      </c>
      <c r="BH6" t="s">
        <v>74</v>
      </c>
      <c r="BI6">
        <v>4</v>
      </c>
      <c r="BJ6" t="s">
        <v>143</v>
      </c>
      <c r="BK6" t="s">
        <v>93</v>
      </c>
      <c r="BL6" t="s">
        <v>144</v>
      </c>
      <c r="BM6" t="s">
        <v>145</v>
      </c>
      <c r="BN6" t="s">
        <v>74</v>
      </c>
      <c r="BO6" t="s">
        <v>74</v>
      </c>
      <c r="BP6" t="s">
        <v>74</v>
      </c>
      <c r="BQ6" t="s">
        <v>74</v>
      </c>
      <c r="BR6" t="s">
        <v>96</v>
      </c>
      <c r="BS6" t="s">
        <v>155</v>
      </c>
      <c r="BT6" t="str">
        <f>HYPERLINK("https%3A%2F%2Fwww.webofscience.com%2Fwos%2Fwoscc%2Ffull-record%2FWOS:A1994PL96200005","View Full Record in Web of Science")</f>
        <v>View Full Record in Web of Science</v>
      </c>
    </row>
    <row r="7" spans="1:72" x14ac:dyDescent="0.15">
      <c r="A7" t="s">
        <v>72</v>
      </c>
      <c r="B7" t="s">
        <v>156</v>
      </c>
      <c r="C7" t="s">
        <v>74</v>
      </c>
      <c r="D7" t="s">
        <v>74</v>
      </c>
      <c r="E7" t="s">
        <v>74</v>
      </c>
      <c r="F7" t="s">
        <v>156</v>
      </c>
      <c r="G7" t="s">
        <v>74</v>
      </c>
      <c r="H7" t="s">
        <v>74</v>
      </c>
      <c r="I7" t="s">
        <v>157</v>
      </c>
      <c r="J7" t="s">
        <v>132</v>
      </c>
      <c r="K7" t="s">
        <v>74</v>
      </c>
      <c r="L7" t="s">
        <v>74</v>
      </c>
      <c r="M7" t="s">
        <v>77</v>
      </c>
      <c r="N7" t="s">
        <v>78</v>
      </c>
      <c r="O7" t="s">
        <v>74</v>
      </c>
      <c r="P7" t="s">
        <v>74</v>
      </c>
      <c r="Q7" t="s">
        <v>74</v>
      </c>
      <c r="R7" t="s">
        <v>74</v>
      </c>
      <c r="S7" t="s">
        <v>74</v>
      </c>
      <c r="T7" t="s">
        <v>74</v>
      </c>
      <c r="U7" t="s">
        <v>158</v>
      </c>
      <c r="V7" t="s">
        <v>159</v>
      </c>
      <c r="W7" t="s">
        <v>160</v>
      </c>
      <c r="X7" t="s">
        <v>161</v>
      </c>
      <c r="Y7" t="s">
        <v>162</v>
      </c>
      <c r="Z7" t="s">
        <v>74</v>
      </c>
      <c r="AA7" t="s">
        <v>163</v>
      </c>
      <c r="AB7" t="s">
        <v>164</v>
      </c>
      <c r="AC7" t="s">
        <v>74</v>
      </c>
      <c r="AD7" t="s">
        <v>74</v>
      </c>
      <c r="AE7" t="s">
        <v>74</v>
      </c>
      <c r="AF7" t="s">
        <v>74</v>
      </c>
      <c r="AG7">
        <v>19</v>
      </c>
      <c r="AH7">
        <v>24</v>
      </c>
      <c r="AI7">
        <v>28</v>
      </c>
      <c r="AJ7">
        <v>0</v>
      </c>
      <c r="AK7">
        <v>5</v>
      </c>
      <c r="AL7" t="s">
        <v>153</v>
      </c>
      <c r="AM7" t="s">
        <v>84</v>
      </c>
      <c r="AN7" t="s">
        <v>154</v>
      </c>
      <c r="AO7" t="s">
        <v>139</v>
      </c>
      <c r="AP7" t="s">
        <v>74</v>
      </c>
      <c r="AQ7" t="s">
        <v>74</v>
      </c>
      <c r="AR7" t="s">
        <v>141</v>
      </c>
      <c r="AS7" t="s">
        <v>142</v>
      </c>
      <c r="AT7" t="s">
        <v>89</v>
      </c>
      <c r="AU7">
        <v>1994</v>
      </c>
      <c r="AV7">
        <v>14</v>
      </c>
      <c r="AW7">
        <v>7</v>
      </c>
      <c r="AX7" t="s">
        <v>74</v>
      </c>
      <c r="AY7" t="s">
        <v>74</v>
      </c>
      <c r="AZ7" t="s">
        <v>74</v>
      </c>
      <c r="BA7" t="s">
        <v>74</v>
      </c>
      <c r="BB7">
        <v>463</v>
      </c>
      <c r="BC7">
        <v>466</v>
      </c>
      <c r="BD7" t="s">
        <v>74</v>
      </c>
      <c r="BE7" t="s">
        <v>74</v>
      </c>
      <c r="BF7" t="s">
        <v>74</v>
      </c>
      <c r="BG7" t="s">
        <v>74</v>
      </c>
      <c r="BH7" t="s">
        <v>74</v>
      </c>
      <c r="BI7">
        <v>4</v>
      </c>
      <c r="BJ7" t="s">
        <v>143</v>
      </c>
      <c r="BK7" t="s">
        <v>93</v>
      </c>
      <c r="BL7" t="s">
        <v>144</v>
      </c>
      <c r="BM7" t="s">
        <v>145</v>
      </c>
      <c r="BN7" t="s">
        <v>74</v>
      </c>
      <c r="BO7" t="s">
        <v>74</v>
      </c>
      <c r="BP7" t="s">
        <v>74</v>
      </c>
      <c r="BQ7" t="s">
        <v>74</v>
      </c>
      <c r="BR7" t="s">
        <v>96</v>
      </c>
      <c r="BS7" t="s">
        <v>165</v>
      </c>
      <c r="BT7" t="str">
        <f>HYPERLINK("https%3A%2F%2Fwww.webofscience.com%2Fwos%2Fwoscc%2Ffull-record%2FWOS:A1994PL96200006","View Full Record in Web of Science")</f>
        <v>View Full Record in Web of Science</v>
      </c>
    </row>
    <row r="8" spans="1:72" x14ac:dyDescent="0.15">
      <c r="A8" t="s">
        <v>72</v>
      </c>
      <c r="B8" t="s">
        <v>166</v>
      </c>
      <c r="C8" t="s">
        <v>74</v>
      </c>
      <c r="D8" t="s">
        <v>74</v>
      </c>
      <c r="E8" t="s">
        <v>74</v>
      </c>
      <c r="F8" t="s">
        <v>166</v>
      </c>
      <c r="G8" t="s">
        <v>74</v>
      </c>
      <c r="H8" t="s">
        <v>74</v>
      </c>
      <c r="I8" t="s">
        <v>167</v>
      </c>
      <c r="J8" t="s">
        <v>132</v>
      </c>
      <c r="K8" t="s">
        <v>74</v>
      </c>
      <c r="L8" t="s">
        <v>74</v>
      </c>
      <c r="M8" t="s">
        <v>77</v>
      </c>
      <c r="N8" t="s">
        <v>78</v>
      </c>
      <c r="O8" t="s">
        <v>74</v>
      </c>
      <c r="P8" t="s">
        <v>74</v>
      </c>
      <c r="Q8" t="s">
        <v>74</v>
      </c>
      <c r="R8" t="s">
        <v>74</v>
      </c>
      <c r="S8" t="s">
        <v>74</v>
      </c>
      <c r="T8" t="s">
        <v>74</v>
      </c>
      <c r="U8" t="s">
        <v>168</v>
      </c>
      <c r="V8" t="s">
        <v>169</v>
      </c>
      <c r="W8" t="s">
        <v>170</v>
      </c>
      <c r="X8" t="s">
        <v>74</v>
      </c>
      <c r="Y8" t="s">
        <v>171</v>
      </c>
      <c r="Z8" t="s">
        <v>74</v>
      </c>
      <c r="AA8" t="s">
        <v>74</v>
      </c>
      <c r="AB8" t="s">
        <v>74</v>
      </c>
      <c r="AC8" t="s">
        <v>74</v>
      </c>
      <c r="AD8" t="s">
        <v>74</v>
      </c>
      <c r="AE8" t="s">
        <v>74</v>
      </c>
      <c r="AF8" t="s">
        <v>74</v>
      </c>
      <c r="AG8">
        <v>31</v>
      </c>
      <c r="AH8">
        <v>30</v>
      </c>
      <c r="AI8">
        <v>34</v>
      </c>
      <c r="AJ8">
        <v>0</v>
      </c>
      <c r="AK8">
        <v>14</v>
      </c>
      <c r="AL8" t="s">
        <v>153</v>
      </c>
      <c r="AM8" t="s">
        <v>84</v>
      </c>
      <c r="AN8" t="s">
        <v>154</v>
      </c>
      <c r="AO8" t="s">
        <v>139</v>
      </c>
      <c r="AP8" t="s">
        <v>74</v>
      </c>
      <c r="AQ8" t="s">
        <v>74</v>
      </c>
      <c r="AR8" t="s">
        <v>141</v>
      </c>
      <c r="AS8" t="s">
        <v>142</v>
      </c>
      <c r="AT8" t="s">
        <v>89</v>
      </c>
      <c r="AU8">
        <v>1994</v>
      </c>
      <c r="AV8">
        <v>14</v>
      </c>
      <c r="AW8">
        <v>7</v>
      </c>
      <c r="AX8" t="s">
        <v>74</v>
      </c>
      <c r="AY8" t="s">
        <v>74</v>
      </c>
      <c r="AZ8" t="s">
        <v>74</v>
      </c>
      <c r="BA8" t="s">
        <v>74</v>
      </c>
      <c r="BB8">
        <v>467</v>
      </c>
      <c r="BC8">
        <v>472</v>
      </c>
      <c r="BD8" t="s">
        <v>74</v>
      </c>
      <c r="BE8" t="s">
        <v>74</v>
      </c>
      <c r="BF8" t="s">
        <v>74</v>
      </c>
      <c r="BG8" t="s">
        <v>74</v>
      </c>
      <c r="BH8" t="s">
        <v>74</v>
      </c>
      <c r="BI8">
        <v>6</v>
      </c>
      <c r="BJ8" t="s">
        <v>143</v>
      </c>
      <c r="BK8" t="s">
        <v>93</v>
      </c>
      <c r="BL8" t="s">
        <v>144</v>
      </c>
      <c r="BM8" t="s">
        <v>145</v>
      </c>
      <c r="BN8" t="s">
        <v>74</v>
      </c>
      <c r="BO8" t="s">
        <v>74</v>
      </c>
      <c r="BP8" t="s">
        <v>74</v>
      </c>
      <c r="BQ8" t="s">
        <v>74</v>
      </c>
      <c r="BR8" t="s">
        <v>96</v>
      </c>
      <c r="BS8" t="s">
        <v>172</v>
      </c>
      <c r="BT8" t="str">
        <f>HYPERLINK("https%3A%2F%2Fwww.webofscience.com%2Fwos%2Fwoscc%2Ffull-record%2FWOS:A1994PL96200007","View Full Record in Web of Science")</f>
        <v>View Full Record in Web of Science</v>
      </c>
    </row>
    <row r="9" spans="1:72" x14ac:dyDescent="0.15">
      <c r="A9" t="s">
        <v>72</v>
      </c>
      <c r="B9" t="s">
        <v>173</v>
      </c>
      <c r="C9" t="s">
        <v>74</v>
      </c>
      <c r="D9" t="s">
        <v>74</v>
      </c>
      <c r="E9" t="s">
        <v>74</v>
      </c>
      <c r="F9" t="s">
        <v>173</v>
      </c>
      <c r="G9" t="s">
        <v>74</v>
      </c>
      <c r="H9" t="s">
        <v>74</v>
      </c>
      <c r="I9" t="s">
        <v>174</v>
      </c>
      <c r="J9" t="s">
        <v>175</v>
      </c>
      <c r="K9" t="s">
        <v>74</v>
      </c>
      <c r="L9" t="s">
        <v>74</v>
      </c>
      <c r="M9" t="s">
        <v>77</v>
      </c>
      <c r="N9" t="s">
        <v>78</v>
      </c>
      <c r="O9" t="s">
        <v>74</v>
      </c>
      <c r="P9" t="s">
        <v>74</v>
      </c>
      <c r="Q9" t="s">
        <v>74</v>
      </c>
      <c r="R9" t="s">
        <v>74</v>
      </c>
      <c r="S9" t="s">
        <v>74</v>
      </c>
      <c r="T9" t="s">
        <v>74</v>
      </c>
      <c r="U9" t="s">
        <v>176</v>
      </c>
      <c r="V9" t="s">
        <v>177</v>
      </c>
      <c r="W9" t="s">
        <v>74</v>
      </c>
      <c r="X9" t="s">
        <v>74</v>
      </c>
      <c r="Y9" t="s">
        <v>178</v>
      </c>
      <c r="Z9" t="s">
        <v>74</v>
      </c>
      <c r="AA9" t="s">
        <v>74</v>
      </c>
      <c r="AB9" t="s">
        <v>74</v>
      </c>
      <c r="AC9" t="s">
        <v>74</v>
      </c>
      <c r="AD9" t="s">
        <v>74</v>
      </c>
      <c r="AE9" t="s">
        <v>74</v>
      </c>
      <c r="AF9" t="s">
        <v>74</v>
      </c>
      <c r="AG9">
        <v>76</v>
      </c>
      <c r="AH9">
        <v>27</v>
      </c>
      <c r="AI9">
        <v>28</v>
      </c>
      <c r="AJ9">
        <v>0</v>
      </c>
      <c r="AK9">
        <v>4</v>
      </c>
      <c r="AL9" t="s">
        <v>179</v>
      </c>
      <c r="AM9" t="s">
        <v>180</v>
      </c>
      <c r="AN9" t="s">
        <v>181</v>
      </c>
      <c r="AO9" t="s">
        <v>182</v>
      </c>
      <c r="AP9" t="s">
        <v>74</v>
      </c>
      <c r="AQ9" t="s">
        <v>74</v>
      </c>
      <c r="AR9" t="s">
        <v>183</v>
      </c>
      <c r="AS9" t="s">
        <v>184</v>
      </c>
      <c r="AT9" t="s">
        <v>89</v>
      </c>
      <c r="AU9">
        <v>1994</v>
      </c>
      <c r="AV9">
        <v>69</v>
      </c>
      <c r="AW9" t="s">
        <v>185</v>
      </c>
      <c r="AX9" t="s">
        <v>74</v>
      </c>
      <c r="AY9" t="s">
        <v>74</v>
      </c>
      <c r="AZ9" t="s">
        <v>74</v>
      </c>
      <c r="BA9" t="s">
        <v>74</v>
      </c>
      <c r="BB9">
        <v>293</v>
      </c>
      <c r="BC9">
        <v>306</v>
      </c>
      <c r="BD9" t="s">
        <v>74</v>
      </c>
      <c r="BE9" t="s">
        <v>186</v>
      </c>
      <c r="BF9" t="str">
        <f>HYPERLINK("http://dx.doi.org/10.1016/0301-9268(94)90093-0","http://dx.doi.org/10.1016/0301-9268(94)90093-0")</f>
        <v>http://dx.doi.org/10.1016/0301-9268(94)90093-0</v>
      </c>
      <c r="BG9" t="s">
        <v>74</v>
      </c>
      <c r="BH9" t="s">
        <v>74</v>
      </c>
      <c r="BI9">
        <v>14</v>
      </c>
      <c r="BJ9" t="s">
        <v>187</v>
      </c>
      <c r="BK9" t="s">
        <v>93</v>
      </c>
      <c r="BL9" t="s">
        <v>188</v>
      </c>
      <c r="BM9" t="s">
        <v>189</v>
      </c>
      <c r="BN9" t="s">
        <v>74</v>
      </c>
      <c r="BO9" t="s">
        <v>74</v>
      </c>
      <c r="BP9" t="s">
        <v>74</v>
      </c>
      <c r="BQ9" t="s">
        <v>74</v>
      </c>
      <c r="BR9" t="s">
        <v>96</v>
      </c>
      <c r="BS9" t="s">
        <v>190</v>
      </c>
      <c r="BT9" t="str">
        <f>HYPERLINK("https%3A%2F%2Fwww.webofscience.com%2Fwos%2Fwoscc%2Ffull-record%2FWOS:A1994PN55900020","View Full Record in Web of Science")</f>
        <v>View Full Record in Web of Science</v>
      </c>
    </row>
    <row r="10" spans="1:72" x14ac:dyDescent="0.15">
      <c r="A10" t="s">
        <v>72</v>
      </c>
      <c r="B10" t="s">
        <v>191</v>
      </c>
      <c r="C10" t="s">
        <v>74</v>
      </c>
      <c r="D10" t="s">
        <v>74</v>
      </c>
      <c r="E10" t="s">
        <v>74</v>
      </c>
      <c r="F10" t="s">
        <v>191</v>
      </c>
      <c r="G10" t="s">
        <v>74</v>
      </c>
      <c r="H10" t="s">
        <v>74</v>
      </c>
      <c r="I10" t="s">
        <v>192</v>
      </c>
      <c r="J10" t="s">
        <v>193</v>
      </c>
      <c r="K10" t="s">
        <v>74</v>
      </c>
      <c r="L10" t="s">
        <v>74</v>
      </c>
      <c r="M10" t="s">
        <v>77</v>
      </c>
      <c r="N10" t="s">
        <v>78</v>
      </c>
      <c r="O10" t="s">
        <v>74</v>
      </c>
      <c r="P10" t="s">
        <v>74</v>
      </c>
      <c r="Q10" t="s">
        <v>74</v>
      </c>
      <c r="R10" t="s">
        <v>74</v>
      </c>
      <c r="S10" t="s">
        <v>74</v>
      </c>
      <c r="T10" t="s">
        <v>194</v>
      </c>
      <c r="U10" t="s">
        <v>74</v>
      </c>
      <c r="V10" t="s">
        <v>195</v>
      </c>
      <c r="W10" t="s">
        <v>74</v>
      </c>
      <c r="X10" t="s">
        <v>74</v>
      </c>
      <c r="Y10" t="s">
        <v>196</v>
      </c>
      <c r="Z10" t="s">
        <v>74</v>
      </c>
      <c r="AA10" t="s">
        <v>74</v>
      </c>
      <c r="AB10" t="s">
        <v>74</v>
      </c>
      <c r="AC10" t="s">
        <v>74</v>
      </c>
      <c r="AD10" t="s">
        <v>74</v>
      </c>
      <c r="AE10" t="s">
        <v>74</v>
      </c>
      <c r="AF10" t="s">
        <v>74</v>
      </c>
      <c r="AG10">
        <v>11</v>
      </c>
      <c r="AH10">
        <v>10</v>
      </c>
      <c r="AI10">
        <v>12</v>
      </c>
      <c r="AJ10">
        <v>0</v>
      </c>
      <c r="AK10">
        <v>3</v>
      </c>
      <c r="AL10" t="s">
        <v>108</v>
      </c>
      <c r="AM10" t="s">
        <v>109</v>
      </c>
      <c r="AN10" t="s">
        <v>127</v>
      </c>
      <c r="AO10" t="s">
        <v>197</v>
      </c>
      <c r="AP10" t="s">
        <v>74</v>
      </c>
      <c r="AQ10" t="s">
        <v>74</v>
      </c>
      <c r="AR10" t="s">
        <v>198</v>
      </c>
      <c r="AS10" t="s">
        <v>199</v>
      </c>
      <c r="AT10" t="s">
        <v>89</v>
      </c>
      <c r="AU10">
        <v>1994</v>
      </c>
      <c r="AV10">
        <v>37</v>
      </c>
      <c r="AW10">
        <v>10</v>
      </c>
      <c r="AX10" t="s">
        <v>74</v>
      </c>
      <c r="AY10" t="s">
        <v>74</v>
      </c>
      <c r="AZ10" t="s">
        <v>74</v>
      </c>
      <c r="BA10" t="s">
        <v>74</v>
      </c>
      <c r="BB10">
        <v>1272</v>
      </c>
      <c r="BC10" t="s">
        <v>200</v>
      </c>
      <c r="BD10" t="s">
        <v>74</v>
      </c>
      <c r="BE10" t="s">
        <v>74</v>
      </c>
      <c r="BF10" t="s">
        <v>74</v>
      </c>
      <c r="BG10" t="s">
        <v>74</v>
      </c>
      <c r="BH10" t="s">
        <v>74</v>
      </c>
      <c r="BI10">
        <v>0</v>
      </c>
      <c r="BJ10" t="s">
        <v>201</v>
      </c>
      <c r="BK10" t="s">
        <v>93</v>
      </c>
      <c r="BL10" t="s">
        <v>202</v>
      </c>
      <c r="BM10" t="s">
        <v>203</v>
      </c>
      <c r="BN10" t="s">
        <v>74</v>
      </c>
      <c r="BO10" t="s">
        <v>74</v>
      </c>
      <c r="BP10" t="s">
        <v>74</v>
      </c>
      <c r="BQ10" t="s">
        <v>74</v>
      </c>
      <c r="BR10" t="s">
        <v>96</v>
      </c>
      <c r="BS10" t="s">
        <v>204</v>
      </c>
      <c r="BT10" t="str">
        <f>HYPERLINK("https%3A%2F%2Fwww.webofscience.com%2Fwos%2Fwoscc%2Ffull-record%2FWOS:A1994PY38900015","View Full Record in Web of Science")</f>
        <v>View Full Record in Web of Science</v>
      </c>
    </row>
    <row r="11" spans="1:72" x14ac:dyDescent="0.15">
      <c r="A11" t="s">
        <v>72</v>
      </c>
      <c r="B11" t="s">
        <v>205</v>
      </c>
      <c r="C11" t="s">
        <v>74</v>
      </c>
      <c r="D11" t="s">
        <v>74</v>
      </c>
      <c r="E11" t="s">
        <v>74</v>
      </c>
      <c r="F11" t="s">
        <v>205</v>
      </c>
      <c r="G11" t="s">
        <v>74</v>
      </c>
      <c r="H11" t="s">
        <v>74</v>
      </c>
      <c r="I11" t="s">
        <v>206</v>
      </c>
      <c r="J11" t="s">
        <v>207</v>
      </c>
      <c r="K11" t="s">
        <v>74</v>
      </c>
      <c r="L11" t="s">
        <v>74</v>
      </c>
      <c r="M11" t="s">
        <v>77</v>
      </c>
      <c r="N11" t="s">
        <v>78</v>
      </c>
      <c r="O11" t="s">
        <v>74</v>
      </c>
      <c r="P11" t="s">
        <v>74</v>
      </c>
      <c r="Q11" t="s">
        <v>74</v>
      </c>
      <c r="R11" t="s">
        <v>74</v>
      </c>
      <c r="S11" t="s">
        <v>74</v>
      </c>
      <c r="T11" t="s">
        <v>74</v>
      </c>
      <c r="U11" t="s">
        <v>208</v>
      </c>
      <c r="V11" t="s">
        <v>209</v>
      </c>
      <c r="W11" t="s">
        <v>210</v>
      </c>
      <c r="X11" t="s">
        <v>74</v>
      </c>
      <c r="Y11" t="s">
        <v>211</v>
      </c>
      <c r="Z11" t="s">
        <v>74</v>
      </c>
      <c r="AA11" t="s">
        <v>212</v>
      </c>
      <c r="AB11" t="s">
        <v>74</v>
      </c>
      <c r="AC11" t="s">
        <v>74</v>
      </c>
      <c r="AD11" t="s">
        <v>74</v>
      </c>
      <c r="AE11" t="s">
        <v>74</v>
      </c>
      <c r="AF11" t="s">
        <v>74</v>
      </c>
      <c r="AG11">
        <v>16</v>
      </c>
      <c r="AH11">
        <v>6</v>
      </c>
      <c r="AI11">
        <v>6</v>
      </c>
      <c r="AJ11">
        <v>0</v>
      </c>
      <c r="AK11">
        <v>1</v>
      </c>
      <c r="AL11" t="s">
        <v>108</v>
      </c>
      <c r="AM11" t="s">
        <v>109</v>
      </c>
      <c r="AN11" t="s">
        <v>127</v>
      </c>
      <c r="AO11" t="s">
        <v>213</v>
      </c>
      <c r="AP11" t="s">
        <v>74</v>
      </c>
      <c r="AQ11" t="s">
        <v>74</v>
      </c>
      <c r="AR11" t="s">
        <v>214</v>
      </c>
      <c r="AS11" t="s">
        <v>215</v>
      </c>
      <c r="AT11" t="s">
        <v>216</v>
      </c>
      <c r="AU11">
        <v>1994</v>
      </c>
      <c r="AV11">
        <v>49</v>
      </c>
      <c r="AW11" t="s">
        <v>217</v>
      </c>
      <c r="AX11" t="s">
        <v>74</v>
      </c>
      <c r="AY11" t="s">
        <v>74</v>
      </c>
      <c r="AZ11" t="s">
        <v>74</v>
      </c>
      <c r="BA11" t="s">
        <v>74</v>
      </c>
      <c r="BB11">
        <v>1437</v>
      </c>
      <c r="BC11">
        <v>1444</v>
      </c>
      <c r="BD11" t="s">
        <v>74</v>
      </c>
      <c r="BE11" t="s">
        <v>218</v>
      </c>
      <c r="BF11" t="str">
        <f>HYPERLINK("http://dx.doi.org/10.1016/0584-8547(94)80119-3","http://dx.doi.org/10.1016/0584-8547(94)80119-3")</f>
        <v>http://dx.doi.org/10.1016/0584-8547(94)80119-3</v>
      </c>
      <c r="BG11" t="s">
        <v>74</v>
      </c>
      <c r="BH11" t="s">
        <v>74</v>
      </c>
      <c r="BI11">
        <v>8</v>
      </c>
      <c r="BJ11" t="s">
        <v>219</v>
      </c>
      <c r="BK11" t="s">
        <v>93</v>
      </c>
      <c r="BL11" t="s">
        <v>219</v>
      </c>
      <c r="BM11" t="s">
        <v>220</v>
      </c>
      <c r="BN11" t="s">
        <v>74</v>
      </c>
      <c r="BO11" t="s">
        <v>74</v>
      </c>
      <c r="BP11" t="s">
        <v>74</v>
      </c>
      <c r="BQ11" t="s">
        <v>74</v>
      </c>
      <c r="BR11" t="s">
        <v>96</v>
      </c>
      <c r="BS11" t="s">
        <v>221</v>
      </c>
      <c r="BT11" t="str">
        <f>HYPERLINK("https%3A%2F%2Fwww.webofscience.com%2Fwos%2Fwoscc%2Ffull-record%2FWOS:A1994QD36400022","View Full Record in Web of Science")</f>
        <v>View Full Record in Web of Science</v>
      </c>
    </row>
    <row r="12" spans="1:72" x14ac:dyDescent="0.15">
      <c r="A12" t="s">
        <v>72</v>
      </c>
      <c r="B12" t="s">
        <v>222</v>
      </c>
      <c r="C12" t="s">
        <v>74</v>
      </c>
      <c r="D12" t="s">
        <v>74</v>
      </c>
      <c r="E12" t="s">
        <v>74</v>
      </c>
      <c r="F12" t="s">
        <v>222</v>
      </c>
      <c r="G12" t="s">
        <v>74</v>
      </c>
      <c r="H12" t="s">
        <v>74</v>
      </c>
      <c r="I12" t="s">
        <v>223</v>
      </c>
      <c r="J12" t="s">
        <v>207</v>
      </c>
      <c r="K12" t="s">
        <v>74</v>
      </c>
      <c r="L12" t="s">
        <v>74</v>
      </c>
      <c r="M12" t="s">
        <v>77</v>
      </c>
      <c r="N12" t="s">
        <v>78</v>
      </c>
      <c r="O12" t="s">
        <v>74</v>
      </c>
      <c r="P12" t="s">
        <v>74</v>
      </c>
      <c r="Q12" t="s">
        <v>74</v>
      </c>
      <c r="R12" t="s">
        <v>74</v>
      </c>
      <c r="S12" t="s">
        <v>74</v>
      </c>
      <c r="T12" t="s">
        <v>74</v>
      </c>
      <c r="U12" t="s">
        <v>224</v>
      </c>
      <c r="V12" t="s">
        <v>225</v>
      </c>
      <c r="W12" t="s">
        <v>226</v>
      </c>
      <c r="X12" t="s">
        <v>227</v>
      </c>
      <c r="Y12" t="s">
        <v>211</v>
      </c>
      <c r="Z12" t="s">
        <v>74</v>
      </c>
      <c r="AA12" t="s">
        <v>212</v>
      </c>
      <c r="AB12" t="s">
        <v>74</v>
      </c>
      <c r="AC12" t="s">
        <v>74</v>
      </c>
      <c r="AD12" t="s">
        <v>74</v>
      </c>
      <c r="AE12" t="s">
        <v>74</v>
      </c>
      <c r="AF12" t="s">
        <v>74</v>
      </c>
      <c r="AG12">
        <v>22</v>
      </c>
      <c r="AH12">
        <v>18</v>
      </c>
      <c r="AI12">
        <v>18</v>
      </c>
      <c r="AJ12">
        <v>0</v>
      </c>
      <c r="AK12">
        <v>2</v>
      </c>
      <c r="AL12" t="s">
        <v>108</v>
      </c>
      <c r="AM12" t="s">
        <v>109</v>
      </c>
      <c r="AN12" t="s">
        <v>127</v>
      </c>
      <c r="AO12" t="s">
        <v>213</v>
      </c>
      <c r="AP12" t="s">
        <v>74</v>
      </c>
      <c r="AQ12" t="s">
        <v>74</v>
      </c>
      <c r="AR12" t="s">
        <v>214</v>
      </c>
      <c r="AS12" t="s">
        <v>215</v>
      </c>
      <c r="AT12" t="s">
        <v>216</v>
      </c>
      <c r="AU12">
        <v>1994</v>
      </c>
      <c r="AV12">
        <v>49</v>
      </c>
      <c r="AW12" t="s">
        <v>217</v>
      </c>
      <c r="AX12" t="s">
        <v>74</v>
      </c>
      <c r="AY12" t="s">
        <v>74</v>
      </c>
      <c r="AZ12" t="s">
        <v>74</v>
      </c>
      <c r="BA12" t="s">
        <v>74</v>
      </c>
      <c r="BB12">
        <v>1445</v>
      </c>
      <c r="BC12">
        <v>1452</v>
      </c>
      <c r="BD12" t="s">
        <v>74</v>
      </c>
      <c r="BE12" t="s">
        <v>228</v>
      </c>
      <c r="BF12" t="str">
        <f>HYPERLINK("http://dx.doi.org/10.1016/0584-8547(94)80120-7","http://dx.doi.org/10.1016/0584-8547(94)80120-7")</f>
        <v>http://dx.doi.org/10.1016/0584-8547(94)80120-7</v>
      </c>
      <c r="BG12" t="s">
        <v>74</v>
      </c>
      <c r="BH12" t="s">
        <v>74</v>
      </c>
      <c r="BI12">
        <v>8</v>
      </c>
      <c r="BJ12" t="s">
        <v>219</v>
      </c>
      <c r="BK12" t="s">
        <v>93</v>
      </c>
      <c r="BL12" t="s">
        <v>219</v>
      </c>
      <c r="BM12" t="s">
        <v>220</v>
      </c>
      <c r="BN12" t="s">
        <v>74</v>
      </c>
      <c r="BO12" t="s">
        <v>74</v>
      </c>
      <c r="BP12" t="s">
        <v>74</v>
      </c>
      <c r="BQ12" t="s">
        <v>74</v>
      </c>
      <c r="BR12" t="s">
        <v>96</v>
      </c>
      <c r="BS12" t="s">
        <v>229</v>
      </c>
      <c r="BT12" t="str">
        <f>HYPERLINK("https%3A%2F%2Fwww.webofscience.com%2Fwos%2Fwoscc%2Ffull-record%2FWOS:A1994QD36400023","View Full Record in Web of Science")</f>
        <v>View Full Record in Web of Science</v>
      </c>
    </row>
    <row r="13" spans="1:72" x14ac:dyDescent="0.15">
      <c r="A13" t="s">
        <v>72</v>
      </c>
      <c r="B13" t="s">
        <v>230</v>
      </c>
      <c r="C13" t="s">
        <v>74</v>
      </c>
      <c r="D13" t="s">
        <v>74</v>
      </c>
      <c r="E13" t="s">
        <v>74</v>
      </c>
      <c r="F13" t="s">
        <v>230</v>
      </c>
      <c r="G13" t="s">
        <v>74</v>
      </c>
      <c r="H13" t="s">
        <v>74</v>
      </c>
      <c r="I13" t="s">
        <v>231</v>
      </c>
      <c r="J13" t="s">
        <v>207</v>
      </c>
      <c r="K13" t="s">
        <v>74</v>
      </c>
      <c r="L13" t="s">
        <v>74</v>
      </c>
      <c r="M13" t="s">
        <v>77</v>
      </c>
      <c r="N13" t="s">
        <v>78</v>
      </c>
      <c r="O13" t="s">
        <v>74</v>
      </c>
      <c r="P13" t="s">
        <v>74</v>
      </c>
      <c r="Q13" t="s">
        <v>74</v>
      </c>
      <c r="R13" t="s">
        <v>74</v>
      </c>
      <c r="S13" t="s">
        <v>74</v>
      </c>
      <c r="T13" t="s">
        <v>74</v>
      </c>
      <c r="U13" t="s">
        <v>232</v>
      </c>
      <c r="V13" t="s">
        <v>233</v>
      </c>
      <c r="W13" t="s">
        <v>234</v>
      </c>
      <c r="X13" t="s">
        <v>235</v>
      </c>
      <c r="Y13" t="s">
        <v>74</v>
      </c>
      <c r="Z13" t="s">
        <v>74</v>
      </c>
      <c r="AA13" t="s">
        <v>74</v>
      </c>
      <c r="AB13" t="s">
        <v>74</v>
      </c>
      <c r="AC13" t="s">
        <v>74</v>
      </c>
      <c r="AD13" t="s">
        <v>74</v>
      </c>
      <c r="AE13" t="s">
        <v>74</v>
      </c>
      <c r="AF13" t="s">
        <v>74</v>
      </c>
      <c r="AG13">
        <v>25</v>
      </c>
      <c r="AH13">
        <v>3</v>
      </c>
      <c r="AI13">
        <v>3</v>
      </c>
      <c r="AJ13">
        <v>0</v>
      </c>
      <c r="AK13">
        <v>1</v>
      </c>
      <c r="AL13" t="s">
        <v>108</v>
      </c>
      <c r="AM13" t="s">
        <v>109</v>
      </c>
      <c r="AN13" t="s">
        <v>127</v>
      </c>
      <c r="AO13" t="s">
        <v>213</v>
      </c>
      <c r="AP13" t="s">
        <v>74</v>
      </c>
      <c r="AQ13" t="s">
        <v>74</v>
      </c>
      <c r="AR13" t="s">
        <v>214</v>
      </c>
      <c r="AS13" t="s">
        <v>215</v>
      </c>
      <c r="AT13" t="s">
        <v>216</v>
      </c>
      <c r="AU13">
        <v>1994</v>
      </c>
      <c r="AV13">
        <v>49</v>
      </c>
      <c r="AW13" t="s">
        <v>217</v>
      </c>
      <c r="AX13" t="s">
        <v>74</v>
      </c>
      <c r="AY13" t="s">
        <v>74</v>
      </c>
      <c r="AZ13" t="s">
        <v>74</v>
      </c>
      <c r="BA13" t="s">
        <v>74</v>
      </c>
      <c r="BB13">
        <v>1545</v>
      </c>
      <c r="BC13">
        <v>1555</v>
      </c>
      <c r="BD13" t="s">
        <v>74</v>
      </c>
      <c r="BE13" t="s">
        <v>236</v>
      </c>
      <c r="BF13" t="str">
        <f>HYPERLINK("http://dx.doi.org/10.1016/0584-8547(94)80129-0","http://dx.doi.org/10.1016/0584-8547(94)80129-0")</f>
        <v>http://dx.doi.org/10.1016/0584-8547(94)80129-0</v>
      </c>
      <c r="BG13" t="s">
        <v>74</v>
      </c>
      <c r="BH13" t="s">
        <v>74</v>
      </c>
      <c r="BI13">
        <v>11</v>
      </c>
      <c r="BJ13" t="s">
        <v>219</v>
      </c>
      <c r="BK13" t="s">
        <v>93</v>
      </c>
      <c r="BL13" t="s">
        <v>219</v>
      </c>
      <c r="BM13" t="s">
        <v>220</v>
      </c>
      <c r="BN13" t="s">
        <v>74</v>
      </c>
      <c r="BO13" t="s">
        <v>74</v>
      </c>
      <c r="BP13" t="s">
        <v>74</v>
      </c>
      <c r="BQ13" t="s">
        <v>74</v>
      </c>
      <c r="BR13" t="s">
        <v>96</v>
      </c>
      <c r="BS13" t="s">
        <v>237</v>
      </c>
      <c r="BT13" t="str">
        <f>HYPERLINK("https%3A%2F%2Fwww.webofscience.com%2Fwos%2Fwoscc%2Ffull-record%2FWOS:A1994QD36400032","View Full Record in Web of Science")</f>
        <v>View Full Record in Web of Science</v>
      </c>
    </row>
    <row r="14" spans="1:72" x14ac:dyDescent="0.15">
      <c r="A14" t="s">
        <v>72</v>
      </c>
      <c r="B14" t="s">
        <v>238</v>
      </c>
      <c r="C14" t="s">
        <v>74</v>
      </c>
      <c r="D14" t="s">
        <v>74</v>
      </c>
      <c r="E14" t="s">
        <v>74</v>
      </c>
      <c r="F14" t="s">
        <v>238</v>
      </c>
      <c r="G14" t="s">
        <v>74</v>
      </c>
      <c r="H14" t="s">
        <v>74</v>
      </c>
      <c r="I14" t="s">
        <v>239</v>
      </c>
      <c r="J14" t="s">
        <v>240</v>
      </c>
      <c r="K14" t="s">
        <v>74</v>
      </c>
      <c r="L14" t="s">
        <v>74</v>
      </c>
      <c r="M14" t="s">
        <v>77</v>
      </c>
      <c r="N14" t="s">
        <v>78</v>
      </c>
      <c r="O14" t="s">
        <v>74</v>
      </c>
      <c r="P14" t="s">
        <v>74</v>
      </c>
      <c r="Q14" t="s">
        <v>74</v>
      </c>
      <c r="R14" t="s">
        <v>74</v>
      </c>
      <c r="S14" t="s">
        <v>74</v>
      </c>
      <c r="T14" t="s">
        <v>74</v>
      </c>
      <c r="U14" t="s">
        <v>241</v>
      </c>
      <c r="V14" t="s">
        <v>242</v>
      </c>
      <c r="W14" t="s">
        <v>243</v>
      </c>
      <c r="X14" t="s">
        <v>244</v>
      </c>
      <c r="Y14" t="s">
        <v>245</v>
      </c>
      <c r="Z14" t="s">
        <v>74</v>
      </c>
      <c r="AA14" t="s">
        <v>74</v>
      </c>
      <c r="AB14" t="s">
        <v>246</v>
      </c>
      <c r="AC14" t="s">
        <v>74</v>
      </c>
      <c r="AD14" t="s">
        <v>74</v>
      </c>
      <c r="AE14" t="s">
        <v>74</v>
      </c>
      <c r="AF14" t="s">
        <v>74</v>
      </c>
      <c r="AG14">
        <v>6</v>
      </c>
      <c r="AH14">
        <v>9</v>
      </c>
      <c r="AI14">
        <v>9</v>
      </c>
      <c r="AJ14">
        <v>0</v>
      </c>
      <c r="AK14">
        <v>0</v>
      </c>
      <c r="AL14" t="s">
        <v>108</v>
      </c>
      <c r="AM14" t="s">
        <v>109</v>
      </c>
      <c r="AN14" t="s">
        <v>127</v>
      </c>
      <c r="AO14" t="s">
        <v>247</v>
      </c>
      <c r="AP14" t="s">
        <v>74</v>
      </c>
      <c r="AQ14" t="s">
        <v>74</v>
      </c>
      <c r="AR14" t="s">
        <v>248</v>
      </c>
      <c r="AS14" t="s">
        <v>249</v>
      </c>
      <c r="AT14" t="s">
        <v>89</v>
      </c>
      <c r="AU14">
        <v>1994</v>
      </c>
      <c r="AV14">
        <v>23</v>
      </c>
      <c r="AW14">
        <v>4</v>
      </c>
      <c r="AX14" t="s">
        <v>74</v>
      </c>
      <c r="AY14" t="s">
        <v>74</v>
      </c>
      <c r="AZ14" t="s">
        <v>74</v>
      </c>
      <c r="BA14" t="s">
        <v>74</v>
      </c>
      <c r="BB14">
        <v>313</v>
      </c>
      <c r="BC14">
        <v>324</v>
      </c>
      <c r="BD14" t="s">
        <v>74</v>
      </c>
      <c r="BE14" t="s">
        <v>250</v>
      </c>
      <c r="BF14" t="str">
        <f>HYPERLINK("http://dx.doi.org/10.1111/j.1463-6409.1994.tb00391.x","http://dx.doi.org/10.1111/j.1463-6409.1994.tb00391.x")</f>
        <v>http://dx.doi.org/10.1111/j.1463-6409.1994.tb00391.x</v>
      </c>
      <c r="BG14" t="s">
        <v>74</v>
      </c>
      <c r="BH14" t="s">
        <v>74</v>
      </c>
      <c r="BI14">
        <v>12</v>
      </c>
      <c r="BJ14" t="s">
        <v>251</v>
      </c>
      <c r="BK14" t="s">
        <v>93</v>
      </c>
      <c r="BL14" t="s">
        <v>251</v>
      </c>
      <c r="BM14" t="s">
        <v>252</v>
      </c>
      <c r="BN14" t="s">
        <v>74</v>
      </c>
      <c r="BO14" t="s">
        <v>74</v>
      </c>
      <c r="BP14" t="s">
        <v>74</v>
      </c>
      <c r="BQ14" t="s">
        <v>74</v>
      </c>
      <c r="BR14" t="s">
        <v>96</v>
      </c>
      <c r="BS14" t="s">
        <v>253</v>
      </c>
      <c r="BT14" t="str">
        <f>HYPERLINK("https%3A%2F%2Fwww.webofscience.com%2Fwos%2Fwoscc%2Ffull-record%2FWOS:A1994QE01900002","View Full Record in Web of Science")</f>
        <v>View Full Record in Web of Science</v>
      </c>
    </row>
    <row r="15" spans="1:72" x14ac:dyDescent="0.15">
      <c r="A15" t="s">
        <v>72</v>
      </c>
      <c r="B15" t="s">
        <v>254</v>
      </c>
      <c r="C15" t="s">
        <v>74</v>
      </c>
      <c r="D15" t="s">
        <v>74</v>
      </c>
      <c r="E15" t="s">
        <v>74</v>
      </c>
      <c r="F15" t="s">
        <v>254</v>
      </c>
      <c r="G15" t="s">
        <v>74</v>
      </c>
      <c r="H15" t="s">
        <v>74</v>
      </c>
      <c r="I15" t="s">
        <v>255</v>
      </c>
      <c r="J15" t="s">
        <v>256</v>
      </c>
      <c r="K15" t="s">
        <v>74</v>
      </c>
      <c r="L15" t="s">
        <v>74</v>
      </c>
      <c r="M15" t="s">
        <v>77</v>
      </c>
      <c r="N15" t="s">
        <v>78</v>
      </c>
      <c r="O15" t="s">
        <v>74</v>
      </c>
      <c r="P15" t="s">
        <v>74</v>
      </c>
      <c r="Q15" t="s">
        <v>74</v>
      </c>
      <c r="R15" t="s">
        <v>74</v>
      </c>
      <c r="S15" t="s">
        <v>74</v>
      </c>
      <c r="T15" t="s">
        <v>74</v>
      </c>
      <c r="U15" t="s">
        <v>257</v>
      </c>
      <c r="V15" t="s">
        <v>258</v>
      </c>
      <c r="W15" t="s">
        <v>259</v>
      </c>
      <c r="X15" t="s">
        <v>260</v>
      </c>
      <c r="Y15" t="s">
        <v>74</v>
      </c>
      <c r="Z15" t="s">
        <v>74</v>
      </c>
      <c r="AA15" t="s">
        <v>74</v>
      </c>
      <c r="AB15" t="s">
        <v>74</v>
      </c>
      <c r="AC15" t="s">
        <v>74</v>
      </c>
      <c r="AD15" t="s">
        <v>74</v>
      </c>
      <c r="AE15" t="s">
        <v>74</v>
      </c>
      <c r="AF15" t="s">
        <v>74</v>
      </c>
      <c r="AG15">
        <v>38</v>
      </c>
      <c r="AH15">
        <v>18</v>
      </c>
      <c r="AI15">
        <v>18</v>
      </c>
      <c r="AJ15">
        <v>0</v>
      </c>
      <c r="AK15">
        <v>3</v>
      </c>
      <c r="AL15" t="s">
        <v>179</v>
      </c>
      <c r="AM15" t="s">
        <v>180</v>
      </c>
      <c r="AN15" t="s">
        <v>181</v>
      </c>
      <c r="AO15" t="s">
        <v>261</v>
      </c>
      <c r="AP15" t="s">
        <v>74</v>
      </c>
      <c r="AQ15" t="s">
        <v>74</v>
      </c>
      <c r="AR15" t="s">
        <v>256</v>
      </c>
      <c r="AS15" t="s">
        <v>262</v>
      </c>
      <c r="AT15" t="s">
        <v>263</v>
      </c>
      <c r="AU15">
        <v>1994</v>
      </c>
      <c r="AV15">
        <v>236</v>
      </c>
      <c r="AW15" t="s">
        <v>185</v>
      </c>
      <c r="AX15" t="s">
        <v>74</v>
      </c>
      <c r="AY15" t="s">
        <v>74</v>
      </c>
      <c r="AZ15" t="s">
        <v>74</v>
      </c>
      <c r="BA15" t="s">
        <v>74</v>
      </c>
      <c r="BB15">
        <v>23</v>
      </c>
      <c r="BC15">
        <v>32</v>
      </c>
      <c r="BD15" t="s">
        <v>74</v>
      </c>
      <c r="BE15" t="s">
        <v>264</v>
      </c>
      <c r="BF15" t="str">
        <f>HYPERLINK("http://dx.doi.org/10.1016/0040-1951(94)90167-8","http://dx.doi.org/10.1016/0040-1951(94)90167-8")</f>
        <v>http://dx.doi.org/10.1016/0040-1951(94)90167-8</v>
      </c>
      <c r="BG15" t="s">
        <v>74</v>
      </c>
      <c r="BH15" t="s">
        <v>74</v>
      </c>
      <c r="BI15">
        <v>10</v>
      </c>
      <c r="BJ15" t="s">
        <v>265</v>
      </c>
      <c r="BK15" t="s">
        <v>93</v>
      </c>
      <c r="BL15" t="s">
        <v>265</v>
      </c>
      <c r="BM15" t="s">
        <v>266</v>
      </c>
      <c r="BN15" t="s">
        <v>74</v>
      </c>
      <c r="BO15" t="s">
        <v>74</v>
      </c>
      <c r="BP15" t="s">
        <v>74</v>
      </c>
      <c r="BQ15" t="s">
        <v>74</v>
      </c>
      <c r="BR15" t="s">
        <v>96</v>
      </c>
      <c r="BS15" t="s">
        <v>267</v>
      </c>
      <c r="BT15" t="str">
        <f>HYPERLINK("https%3A%2F%2Fwww.webofscience.com%2Fwos%2Fwoscc%2Ffull-record%2FWOS:A1994PL44700005","View Full Record in Web of Science")</f>
        <v>View Full Record in Web of Science</v>
      </c>
    </row>
    <row r="16" spans="1:72" x14ac:dyDescent="0.15">
      <c r="A16" t="s">
        <v>72</v>
      </c>
      <c r="B16" t="s">
        <v>268</v>
      </c>
      <c r="C16" t="s">
        <v>74</v>
      </c>
      <c r="D16" t="s">
        <v>74</v>
      </c>
      <c r="E16" t="s">
        <v>74</v>
      </c>
      <c r="F16" t="s">
        <v>268</v>
      </c>
      <c r="G16" t="s">
        <v>74</v>
      </c>
      <c r="H16" t="s">
        <v>74</v>
      </c>
      <c r="I16" t="s">
        <v>269</v>
      </c>
      <c r="J16" t="s">
        <v>256</v>
      </c>
      <c r="K16" t="s">
        <v>74</v>
      </c>
      <c r="L16" t="s">
        <v>74</v>
      </c>
      <c r="M16" t="s">
        <v>77</v>
      </c>
      <c r="N16" t="s">
        <v>78</v>
      </c>
      <c r="O16" t="s">
        <v>74</v>
      </c>
      <c r="P16" t="s">
        <v>74</v>
      </c>
      <c r="Q16" t="s">
        <v>74</v>
      </c>
      <c r="R16" t="s">
        <v>74</v>
      </c>
      <c r="S16" t="s">
        <v>74</v>
      </c>
      <c r="T16" t="s">
        <v>74</v>
      </c>
      <c r="U16" t="s">
        <v>270</v>
      </c>
      <c r="V16" t="s">
        <v>271</v>
      </c>
      <c r="W16" t="s">
        <v>272</v>
      </c>
      <c r="X16" t="s">
        <v>151</v>
      </c>
      <c r="Y16" t="s">
        <v>273</v>
      </c>
      <c r="Z16" t="s">
        <v>74</v>
      </c>
      <c r="AA16" t="s">
        <v>74</v>
      </c>
      <c r="AB16" t="s">
        <v>74</v>
      </c>
      <c r="AC16" t="s">
        <v>74</v>
      </c>
      <c r="AD16" t="s">
        <v>74</v>
      </c>
      <c r="AE16" t="s">
        <v>74</v>
      </c>
      <c r="AF16" t="s">
        <v>74</v>
      </c>
      <c r="AG16">
        <v>38</v>
      </c>
      <c r="AH16">
        <v>71</v>
      </c>
      <c r="AI16">
        <v>76</v>
      </c>
      <c r="AJ16">
        <v>0</v>
      </c>
      <c r="AK16">
        <v>5</v>
      </c>
      <c r="AL16" t="s">
        <v>179</v>
      </c>
      <c r="AM16" t="s">
        <v>180</v>
      </c>
      <c r="AN16" t="s">
        <v>181</v>
      </c>
      <c r="AO16" t="s">
        <v>261</v>
      </c>
      <c r="AP16" t="s">
        <v>74</v>
      </c>
      <c r="AQ16" t="s">
        <v>74</v>
      </c>
      <c r="AR16" t="s">
        <v>256</v>
      </c>
      <c r="AS16" t="s">
        <v>262</v>
      </c>
      <c r="AT16" t="s">
        <v>263</v>
      </c>
      <c r="AU16">
        <v>1994</v>
      </c>
      <c r="AV16">
        <v>236</v>
      </c>
      <c r="AW16" t="s">
        <v>185</v>
      </c>
      <c r="AX16" t="s">
        <v>74</v>
      </c>
      <c r="AY16" t="s">
        <v>74</v>
      </c>
      <c r="AZ16" t="s">
        <v>74</v>
      </c>
      <c r="BA16" t="s">
        <v>74</v>
      </c>
      <c r="BB16">
        <v>217</v>
      </c>
      <c r="BC16">
        <v>249</v>
      </c>
      <c r="BD16" t="s">
        <v>74</v>
      </c>
      <c r="BE16" t="s">
        <v>274</v>
      </c>
      <c r="BF16" t="str">
        <f>HYPERLINK("http://dx.doi.org/10.1016/0040-1951(94)90178-3","http://dx.doi.org/10.1016/0040-1951(94)90178-3")</f>
        <v>http://dx.doi.org/10.1016/0040-1951(94)90178-3</v>
      </c>
      <c r="BG16" t="s">
        <v>74</v>
      </c>
      <c r="BH16" t="s">
        <v>74</v>
      </c>
      <c r="BI16">
        <v>33</v>
      </c>
      <c r="BJ16" t="s">
        <v>265</v>
      </c>
      <c r="BK16" t="s">
        <v>93</v>
      </c>
      <c r="BL16" t="s">
        <v>265</v>
      </c>
      <c r="BM16" t="s">
        <v>266</v>
      </c>
      <c r="BN16" t="s">
        <v>74</v>
      </c>
      <c r="BO16" t="s">
        <v>74</v>
      </c>
      <c r="BP16" t="s">
        <v>74</v>
      </c>
      <c r="BQ16" t="s">
        <v>74</v>
      </c>
      <c r="BR16" t="s">
        <v>96</v>
      </c>
      <c r="BS16" t="s">
        <v>275</v>
      </c>
      <c r="BT16" t="str">
        <f>HYPERLINK("https%3A%2F%2Fwww.webofscience.com%2Fwos%2Fwoscc%2Ffull-record%2FWOS:A1994PL44700016","View Full Record in Web of Science")</f>
        <v>View Full Record in Web of Science</v>
      </c>
    </row>
    <row r="17" spans="1:72" x14ac:dyDescent="0.15">
      <c r="A17" t="s">
        <v>72</v>
      </c>
      <c r="B17" t="s">
        <v>276</v>
      </c>
      <c r="C17" t="s">
        <v>74</v>
      </c>
      <c r="D17" t="s">
        <v>74</v>
      </c>
      <c r="E17" t="s">
        <v>74</v>
      </c>
      <c r="F17" t="s">
        <v>276</v>
      </c>
      <c r="G17" t="s">
        <v>74</v>
      </c>
      <c r="H17" t="s">
        <v>74</v>
      </c>
      <c r="I17" t="s">
        <v>277</v>
      </c>
      <c r="J17" t="s">
        <v>278</v>
      </c>
      <c r="K17" t="s">
        <v>74</v>
      </c>
      <c r="L17" t="s">
        <v>74</v>
      </c>
      <c r="M17" t="s">
        <v>77</v>
      </c>
      <c r="N17" t="s">
        <v>78</v>
      </c>
      <c r="O17" t="s">
        <v>74</v>
      </c>
      <c r="P17" t="s">
        <v>74</v>
      </c>
      <c r="Q17" t="s">
        <v>74</v>
      </c>
      <c r="R17" t="s">
        <v>74</v>
      </c>
      <c r="S17" t="s">
        <v>74</v>
      </c>
      <c r="T17" t="s">
        <v>74</v>
      </c>
      <c r="U17" t="s">
        <v>279</v>
      </c>
      <c r="V17" t="s">
        <v>280</v>
      </c>
      <c r="W17" t="s">
        <v>281</v>
      </c>
      <c r="X17" t="s">
        <v>282</v>
      </c>
      <c r="Y17" t="s">
        <v>283</v>
      </c>
      <c r="Z17" t="s">
        <v>74</v>
      </c>
      <c r="AA17" t="s">
        <v>74</v>
      </c>
      <c r="AB17" t="s">
        <v>74</v>
      </c>
      <c r="AC17" t="s">
        <v>74</v>
      </c>
      <c r="AD17" t="s">
        <v>74</v>
      </c>
      <c r="AE17" t="s">
        <v>74</v>
      </c>
      <c r="AF17" t="s">
        <v>74</v>
      </c>
      <c r="AG17">
        <v>56</v>
      </c>
      <c r="AH17">
        <v>342</v>
      </c>
      <c r="AI17">
        <v>375</v>
      </c>
      <c r="AJ17">
        <v>1</v>
      </c>
      <c r="AK17">
        <v>63</v>
      </c>
      <c r="AL17" t="s">
        <v>284</v>
      </c>
      <c r="AM17" t="s">
        <v>285</v>
      </c>
      <c r="AN17" t="s">
        <v>286</v>
      </c>
      <c r="AO17" t="s">
        <v>287</v>
      </c>
      <c r="AP17" t="s">
        <v>74</v>
      </c>
      <c r="AQ17" t="s">
        <v>74</v>
      </c>
      <c r="AR17" t="s">
        <v>288</v>
      </c>
      <c r="AS17" t="s">
        <v>289</v>
      </c>
      <c r="AT17" t="s">
        <v>290</v>
      </c>
      <c r="AU17">
        <v>1994</v>
      </c>
      <c r="AV17">
        <v>99</v>
      </c>
      <c r="AW17" t="s">
        <v>291</v>
      </c>
      <c r="AX17" t="s">
        <v>74</v>
      </c>
      <c r="AY17" t="s">
        <v>74</v>
      </c>
      <c r="AZ17" t="s">
        <v>74</v>
      </c>
      <c r="BA17" t="s">
        <v>74</v>
      </c>
      <c r="BB17">
        <v>18669</v>
      </c>
      <c r="BC17">
        <v>18684</v>
      </c>
      <c r="BD17" t="s">
        <v>74</v>
      </c>
      <c r="BE17" t="s">
        <v>292</v>
      </c>
      <c r="BF17" t="str">
        <f>HYPERLINK("http://dx.doi.org/10.1029/94JD01484","http://dx.doi.org/10.1029/94JD01484")</f>
        <v>http://dx.doi.org/10.1029/94JD01484</v>
      </c>
      <c r="BG17" t="s">
        <v>74</v>
      </c>
      <c r="BH17" t="s">
        <v>74</v>
      </c>
      <c r="BI17">
        <v>16</v>
      </c>
      <c r="BJ17" t="s">
        <v>293</v>
      </c>
      <c r="BK17" t="s">
        <v>93</v>
      </c>
      <c r="BL17" t="s">
        <v>293</v>
      </c>
      <c r="BM17" t="s">
        <v>294</v>
      </c>
      <c r="BN17" t="s">
        <v>74</v>
      </c>
      <c r="BO17" t="s">
        <v>74</v>
      </c>
      <c r="BP17" t="s">
        <v>74</v>
      </c>
      <c r="BQ17" t="s">
        <v>74</v>
      </c>
      <c r="BR17" t="s">
        <v>96</v>
      </c>
      <c r="BS17" t="s">
        <v>295</v>
      </c>
      <c r="BT17" t="str">
        <f>HYPERLINK("https%3A%2F%2Fwww.webofscience.com%2Fwos%2Fwoscc%2Ffull-record%2FWOS:A1994PH35700012","View Full Record in Web of Science")</f>
        <v>View Full Record in Web of Science</v>
      </c>
    </row>
    <row r="18" spans="1:72" x14ac:dyDescent="0.15">
      <c r="A18" t="s">
        <v>72</v>
      </c>
      <c r="B18" t="s">
        <v>296</v>
      </c>
      <c r="C18" t="s">
        <v>74</v>
      </c>
      <c r="D18" t="s">
        <v>74</v>
      </c>
      <c r="E18" t="s">
        <v>74</v>
      </c>
      <c r="F18" t="s">
        <v>296</v>
      </c>
      <c r="G18" t="s">
        <v>74</v>
      </c>
      <c r="H18" t="s">
        <v>74</v>
      </c>
      <c r="I18" t="s">
        <v>297</v>
      </c>
      <c r="J18" t="s">
        <v>298</v>
      </c>
      <c r="K18" t="s">
        <v>74</v>
      </c>
      <c r="L18" t="s">
        <v>74</v>
      </c>
      <c r="M18" t="s">
        <v>77</v>
      </c>
      <c r="N18" t="s">
        <v>299</v>
      </c>
      <c r="O18" t="s">
        <v>74</v>
      </c>
      <c r="P18" t="s">
        <v>74</v>
      </c>
      <c r="Q18" t="s">
        <v>74</v>
      </c>
      <c r="R18" t="s">
        <v>74</v>
      </c>
      <c r="S18" t="s">
        <v>74</v>
      </c>
      <c r="T18" t="s">
        <v>74</v>
      </c>
      <c r="U18" t="s">
        <v>300</v>
      </c>
      <c r="V18" t="s">
        <v>74</v>
      </c>
      <c r="W18" t="s">
        <v>301</v>
      </c>
      <c r="X18" t="s">
        <v>302</v>
      </c>
      <c r="Y18" t="s">
        <v>303</v>
      </c>
      <c r="Z18" t="s">
        <v>74</v>
      </c>
      <c r="AA18" t="s">
        <v>74</v>
      </c>
      <c r="AB18" t="s">
        <v>74</v>
      </c>
      <c r="AC18" t="s">
        <v>74</v>
      </c>
      <c r="AD18" t="s">
        <v>74</v>
      </c>
      <c r="AE18" t="s">
        <v>74</v>
      </c>
      <c r="AF18" t="s">
        <v>74</v>
      </c>
      <c r="AG18">
        <v>5</v>
      </c>
      <c r="AH18">
        <v>4</v>
      </c>
      <c r="AI18">
        <v>4</v>
      </c>
      <c r="AJ18">
        <v>0</v>
      </c>
      <c r="AK18">
        <v>0</v>
      </c>
      <c r="AL18" t="s">
        <v>304</v>
      </c>
      <c r="AM18" t="s">
        <v>305</v>
      </c>
      <c r="AN18" t="s">
        <v>306</v>
      </c>
      <c r="AO18" t="s">
        <v>307</v>
      </c>
      <c r="AP18" t="s">
        <v>74</v>
      </c>
      <c r="AQ18" t="s">
        <v>74</v>
      </c>
      <c r="AR18" t="s">
        <v>308</v>
      </c>
      <c r="AS18" t="s">
        <v>309</v>
      </c>
      <c r="AT18" t="s">
        <v>310</v>
      </c>
      <c r="AU18">
        <v>1994</v>
      </c>
      <c r="AV18">
        <v>309</v>
      </c>
      <c r="AW18">
        <v>6956</v>
      </c>
      <c r="AX18" t="s">
        <v>74</v>
      </c>
      <c r="AY18" t="s">
        <v>74</v>
      </c>
      <c r="AZ18" t="s">
        <v>74</v>
      </c>
      <c r="BA18" t="s">
        <v>74</v>
      </c>
      <c r="BB18">
        <v>743</v>
      </c>
      <c r="BC18">
        <v>744</v>
      </c>
      <c r="BD18" t="s">
        <v>74</v>
      </c>
      <c r="BE18" t="s">
        <v>311</v>
      </c>
      <c r="BF18" t="str">
        <f>HYPERLINK("http://dx.doi.org/10.1136/bmj.309.6956.743a","http://dx.doi.org/10.1136/bmj.309.6956.743a")</f>
        <v>http://dx.doi.org/10.1136/bmj.309.6956.743a</v>
      </c>
      <c r="BG18" t="s">
        <v>74</v>
      </c>
      <c r="BH18" t="s">
        <v>74</v>
      </c>
      <c r="BI18">
        <v>2</v>
      </c>
      <c r="BJ18" t="s">
        <v>312</v>
      </c>
      <c r="BK18" t="s">
        <v>93</v>
      </c>
      <c r="BL18" t="s">
        <v>313</v>
      </c>
      <c r="BM18" t="s">
        <v>314</v>
      </c>
      <c r="BN18">
        <v>7818688</v>
      </c>
      <c r="BO18" t="s">
        <v>315</v>
      </c>
      <c r="BP18" t="s">
        <v>74</v>
      </c>
      <c r="BQ18" t="s">
        <v>74</v>
      </c>
      <c r="BR18" t="s">
        <v>96</v>
      </c>
      <c r="BS18" t="s">
        <v>316</v>
      </c>
      <c r="BT18" t="str">
        <f>HYPERLINK("https%3A%2F%2Fwww.webofscience.com%2Fwos%2Fwoscc%2Ffull-record%2FWOS:A1994PH40700071","View Full Record in Web of Science")</f>
        <v>View Full Record in Web of Science</v>
      </c>
    </row>
    <row r="19" spans="1:72" x14ac:dyDescent="0.15">
      <c r="A19" t="s">
        <v>72</v>
      </c>
      <c r="B19" t="s">
        <v>317</v>
      </c>
      <c r="C19" t="s">
        <v>74</v>
      </c>
      <c r="D19" t="s">
        <v>74</v>
      </c>
      <c r="E19" t="s">
        <v>74</v>
      </c>
      <c r="F19" t="s">
        <v>317</v>
      </c>
      <c r="G19" t="s">
        <v>74</v>
      </c>
      <c r="H19" t="s">
        <v>74</v>
      </c>
      <c r="I19" t="s">
        <v>318</v>
      </c>
      <c r="J19" t="s">
        <v>319</v>
      </c>
      <c r="K19" t="s">
        <v>74</v>
      </c>
      <c r="L19" t="s">
        <v>74</v>
      </c>
      <c r="M19" t="s">
        <v>77</v>
      </c>
      <c r="N19" t="s">
        <v>78</v>
      </c>
      <c r="O19" t="s">
        <v>74</v>
      </c>
      <c r="P19" t="s">
        <v>74</v>
      </c>
      <c r="Q19" t="s">
        <v>74</v>
      </c>
      <c r="R19" t="s">
        <v>74</v>
      </c>
      <c r="S19" t="s">
        <v>74</v>
      </c>
      <c r="T19" t="s">
        <v>320</v>
      </c>
      <c r="U19" t="s">
        <v>321</v>
      </c>
      <c r="V19" t="s">
        <v>322</v>
      </c>
      <c r="W19" t="s">
        <v>74</v>
      </c>
      <c r="X19" t="s">
        <v>74</v>
      </c>
      <c r="Y19" t="s">
        <v>323</v>
      </c>
      <c r="Z19" t="s">
        <v>74</v>
      </c>
      <c r="AA19" t="s">
        <v>324</v>
      </c>
      <c r="AB19" t="s">
        <v>325</v>
      </c>
      <c r="AC19" t="s">
        <v>74</v>
      </c>
      <c r="AD19" t="s">
        <v>74</v>
      </c>
      <c r="AE19" t="s">
        <v>74</v>
      </c>
      <c r="AF19" t="s">
        <v>74</v>
      </c>
      <c r="AG19">
        <v>22</v>
      </c>
      <c r="AH19">
        <v>17</v>
      </c>
      <c r="AI19">
        <v>18</v>
      </c>
      <c r="AJ19">
        <v>0</v>
      </c>
      <c r="AK19">
        <v>0</v>
      </c>
      <c r="AL19" t="s">
        <v>179</v>
      </c>
      <c r="AM19" t="s">
        <v>180</v>
      </c>
      <c r="AN19" t="s">
        <v>181</v>
      </c>
      <c r="AO19" t="s">
        <v>326</v>
      </c>
      <c r="AP19" t="s">
        <v>74</v>
      </c>
      <c r="AQ19" t="s">
        <v>74</v>
      </c>
      <c r="AR19" t="s">
        <v>327</v>
      </c>
      <c r="AS19" t="s">
        <v>328</v>
      </c>
      <c r="AT19" t="s">
        <v>329</v>
      </c>
      <c r="AU19">
        <v>1994</v>
      </c>
      <c r="AV19">
        <v>122</v>
      </c>
      <c r="AW19" t="s">
        <v>330</v>
      </c>
      <c r="AX19" t="s">
        <v>74</v>
      </c>
      <c r="AY19" t="s">
        <v>74</v>
      </c>
      <c r="AZ19" t="s">
        <v>74</v>
      </c>
      <c r="BA19" t="s">
        <v>74</v>
      </c>
      <c r="BB19">
        <v>49</v>
      </c>
      <c r="BC19">
        <v>54</v>
      </c>
      <c r="BD19" t="s">
        <v>74</v>
      </c>
      <c r="BE19" t="s">
        <v>331</v>
      </c>
      <c r="BF19" t="str">
        <f>HYPERLINK("http://dx.doi.org/10.1111/j.1574-6968.1994.tb07142.x","http://dx.doi.org/10.1111/j.1574-6968.1994.tb07142.x")</f>
        <v>http://dx.doi.org/10.1111/j.1574-6968.1994.tb07142.x</v>
      </c>
      <c r="BG19" t="s">
        <v>74</v>
      </c>
      <c r="BH19" t="s">
        <v>74</v>
      </c>
      <c r="BI19">
        <v>6</v>
      </c>
      <c r="BJ19" t="s">
        <v>332</v>
      </c>
      <c r="BK19" t="s">
        <v>93</v>
      </c>
      <c r="BL19" t="s">
        <v>332</v>
      </c>
      <c r="BM19" t="s">
        <v>333</v>
      </c>
      <c r="BN19" t="s">
        <v>74</v>
      </c>
      <c r="BO19" t="s">
        <v>334</v>
      </c>
      <c r="BP19" t="s">
        <v>74</v>
      </c>
      <c r="BQ19" t="s">
        <v>74</v>
      </c>
      <c r="BR19" t="s">
        <v>96</v>
      </c>
      <c r="BS19" t="s">
        <v>335</v>
      </c>
      <c r="BT19" t="str">
        <f>HYPERLINK("https%3A%2F%2Fwww.webofscience.com%2Fwos%2Fwoscc%2Ffull-record%2FWOS:A1994PF80100009","View Full Record in Web of Science")</f>
        <v>View Full Record in Web of Science</v>
      </c>
    </row>
    <row r="20" spans="1:72" x14ac:dyDescent="0.15">
      <c r="A20" t="s">
        <v>72</v>
      </c>
      <c r="B20" t="s">
        <v>336</v>
      </c>
      <c r="C20" t="s">
        <v>74</v>
      </c>
      <c r="D20" t="s">
        <v>74</v>
      </c>
      <c r="E20" t="s">
        <v>74</v>
      </c>
      <c r="F20" t="s">
        <v>336</v>
      </c>
      <c r="G20" t="s">
        <v>74</v>
      </c>
      <c r="H20" t="s">
        <v>74</v>
      </c>
      <c r="I20" t="s">
        <v>337</v>
      </c>
      <c r="J20" t="s">
        <v>338</v>
      </c>
      <c r="K20" t="s">
        <v>74</v>
      </c>
      <c r="L20" t="s">
        <v>74</v>
      </c>
      <c r="M20" t="s">
        <v>77</v>
      </c>
      <c r="N20" t="s">
        <v>78</v>
      </c>
      <c r="O20" t="s">
        <v>74</v>
      </c>
      <c r="P20" t="s">
        <v>74</v>
      </c>
      <c r="Q20" t="s">
        <v>74</v>
      </c>
      <c r="R20" t="s">
        <v>74</v>
      </c>
      <c r="S20" t="s">
        <v>74</v>
      </c>
      <c r="T20" t="s">
        <v>74</v>
      </c>
      <c r="U20" t="s">
        <v>339</v>
      </c>
      <c r="V20" t="s">
        <v>340</v>
      </c>
      <c r="W20" t="s">
        <v>74</v>
      </c>
      <c r="X20" t="s">
        <v>74</v>
      </c>
      <c r="Y20" t="s">
        <v>341</v>
      </c>
      <c r="Z20" t="s">
        <v>74</v>
      </c>
      <c r="AA20" t="s">
        <v>342</v>
      </c>
      <c r="AB20" t="s">
        <v>343</v>
      </c>
      <c r="AC20" t="s">
        <v>74</v>
      </c>
      <c r="AD20" t="s">
        <v>74</v>
      </c>
      <c r="AE20" t="s">
        <v>74</v>
      </c>
      <c r="AF20" t="s">
        <v>74</v>
      </c>
      <c r="AG20">
        <v>16</v>
      </c>
      <c r="AH20">
        <v>5</v>
      </c>
      <c r="AI20">
        <v>6</v>
      </c>
      <c r="AJ20">
        <v>0</v>
      </c>
      <c r="AK20">
        <v>0</v>
      </c>
      <c r="AL20" t="s">
        <v>284</v>
      </c>
      <c r="AM20" t="s">
        <v>285</v>
      </c>
      <c r="AN20" t="s">
        <v>286</v>
      </c>
      <c r="AO20" t="s">
        <v>344</v>
      </c>
      <c r="AP20" t="s">
        <v>74</v>
      </c>
      <c r="AQ20" t="s">
        <v>74</v>
      </c>
      <c r="AR20" t="s">
        <v>345</v>
      </c>
      <c r="AS20" t="s">
        <v>346</v>
      </c>
      <c r="AT20" t="s">
        <v>329</v>
      </c>
      <c r="AU20">
        <v>1994</v>
      </c>
      <c r="AV20">
        <v>21</v>
      </c>
      <c r="AW20">
        <v>19</v>
      </c>
      <c r="AX20" t="s">
        <v>74</v>
      </c>
      <c r="AY20" t="s">
        <v>74</v>
      </c>
      <c r="AZ20" t="s">
        <v>74</v>
      </c>
      <c r="BA20" t="s">
        <v>74</v>
      </c>
      <c r="BB20">
        <v>2111</v>
      </c>
      <c r="BC20">
        <v>2114</v>
      </c>
      <c r="BD20" t="s">
        <v>74</v>
      </c>
      <c r="BE20" t="s">
        <v>347</v>
      </c>
      <c r="BF20" t="str">
        <f>HYPERLINK("http://dx.doi.org/10.1029/94GL01877","http://dx.doi.org/10.1029/94GL01877")</f>
        <v>http://dx.doi.org/10.1029/94GL01877</v>
      </c>
      <c r="BG20" t="s">
        <v>74</v>
      </c>
      <c r="BH20" t="s">
        <v>74</v>
      </c>
      <c r="BI20">
        <v>4</v>
      </c>
      <c r="BJ20" t="s">
        <v>187</v>
      </c>
      <c r="BK20" t="s">
        <v>93</v>
      </c>
      <c r="BL20" t="s">
        <v>188</v>
      </c>
      <c r="BM20" t="s">
        <v>348</v>
      </c>
      <c r="BN20" t="s">
        <v>74</v>
      </c>
      <c r="BO20" t="s">
        <v>74</v>
      </c>
      <c r="BP20" t="s">
        <v>74</v>
      </c>
      <c r="BQ20" t="s">
        <v>74</v>
      </c>
      <c r="BR20" t="s">
        <v>96</v>
      </c>
      <c r="BS20" t="s">
        <v>349</v>
      </c>
      <c r="BT20" t="str">
        <f>HYPERLINK("https%3A%2F%2Fwww.webofscience.com%2Fwos%2Fwoscc%2Ffull-record%2FWOS:A1994PH57300010","View Full Record in Web of Science")</f>
        <v>View Full Record in Web of Science</v>
      </c>
    </row>
    <row r="21" spans="1:72" x14ac:dyDescent="0.15">
      <c r="A21" t="s">
        <v>72</v>
      </c>
      <c r="B21" t="s">
        <v>350</v>
      </c>
      <c r="C21" t="s">
        <v>74</v>
      </c>
      <c r="D21" t="s">
        <v>74</v>
      </c>
      <c r="E21" t="s">
        <v>74</v>
      </c>
      <c r="F21" t="s">
        <v>350</v>
      </c>
      <c r="G21" t="s">
        <v>74</v>
      </c>
      <c r="H21" t="s">
        <v>74</v>
      </c>
      <c r="I21" t="s">
        <v>351</v>
      </c>
      <c r="J21" t="s">
        <v>352</v>
      </c>
      <c r="K21" t="s">
        <v>74</v>
      </c>
      <c r="L21" t="s">
        <v>74</v>
      </c>
      <c r="M21" t="s">
        <v>77</v>
      </c>
      <c r="N21" t="s">
        <v>78</v>
      </c>
      <c r="O21" t="s">
        <v>74</v>
      </c>
      <c r="P21" t="s">
        <v>74</v>
      </c>
      <c r="Q21" t="s">
        <v>74</v>
      </c>
      <c r="R21" t="s">
        <v>74</v>
      </c>
      <c r="S21" t="s">
        <v>74</v>
      </c>
      <c r="T21" t="s">
        <v>74</v>
      </c>
      <c r="U21" t="s">
        <v>353</v>
      </c>
      <c r="V21" t="s">
        <v>354</v>
      </c>
      <c r="W21" t="s">
        <v>74</v>
      </c>
      <c r="X21" t="s">
        <v>74</v>
      </c>
      <c r="Y21" t="s">
        <v>355</v>
      </c>
      <c r="Z21" t="s">
        <v>74</v>
      </c>
      <c r="AA21" t="s">
        <v>356</v>
      </c>
      <c r="AB21" t="s">
        <v>357</v>
      </c>
      <c r="AC21" t="s">
        <v>74</v>
      </c>
      <c r="AD21" t="s">
        <v>74</v>
      </c>
      <c r="AE21" t="s">
        <v>74</v>
      </c>
      <c r="AF21" t="s">
        <v>74</v>
      </c>
      <c r="AG21">
        <v>40</v>
      </c>
      <c r="AH21">
        <v>114</v>
      </c>
      <c r="AI21">
        <v>130</v>
      </c>
      <c r="AJ21">
        <v>2</v>
      </c>
      <c r="AK21">
        <v>14</v>
      </c>
      <c r="AL21" t="s">
        <v>284</v>
      </c>
      <c r="AM21" t="s">
        <v>285</v>
      </c>
      <c r="AN21" t="s">
        <v>286</v>
      </c>
      <c r="AO21" t="s">
        <v>358</v>
      </c>
      <c r="AP21" t="s">
        <v>359</v>
      </c>
      <c r="AQ21" t="s">
        <v>74</v>
      </c>
      <c r="AR21" t="s">
        <v>360</v>
      </c>
      <c r="AS21" t="s">
        <v>361</v>
      </c>
      <c r="AT21" t="s">
        <v>329</v>
      </c>
      <c r="AU21">
        <v>1994</v>
      </c>
      <c r="AV21">
        <v>99</v>
      </c>
      <c r="AW21" t="s">
        <v>362</v>
      </c>
      <c r="AX21" t="s">
        <v>74</v>
      </c>
      <c r="AY21" t="s">
        <v>74</v>
      </c>
      <c r="AZ21" t="s">
        <v>74</v>
      </c>
      <c r="BA21" t="s">
        <v>74</v>
      </c>
      <c r="BB21">
        <v>18255</v>
      </c>
      <c r="BC21">
        <v>18273</v>
      </c>
      <c r="BD21" t="s">
        <v>74</v>
      </c>
      <c r="BE21" t="s">
        <v>363</v>
      </c>
      <c r="BF21" t="str">
        <f>HYPERLINK("http://dx.doi.org/10.1029/94JC01172","http://dx.doi.org/10.1029/94JC01172")</f>
        <v>http://dx.doi.org/10.1029/94JC01172</v>
      </c>
      <c r="BG21" t="s">
        <v>74</v>
      </c>
      <c r="BH21" t="s">
        <v>74</v>
      </c>
      <c r="BI21">
        <v>19</v>
      </c>
      <c r="BJ21" t="s">
        <v>364</v>
      </c>
      <c r="BK21" t="s">
        <v>93</v>
      </c>
      <c r="BL21" t="s">
        <v>364</v>
      </c>
      <c r="BM21" t="s">
        <v>365</v>
      </c>
      <c r="BN21" t="s">
        <v>74</v>
      </c>
      <c r="BO21" t="s">
        <v>74</v>
      </c>
      <c r="BP21" t="s">
        <v>74</v>
      </c>
      <c r="BQ21" t="s">
        <v>74</v>
      </c>
      <c r="BR21" t="s">
        <v>96</v>
      </c>
      <c r="BS21" t="s">
        <v>366</v>
      </c>
      <c r="BT21" t="str">
        <f>HYPERLINK("https%3A%2F%2Fwww.webofscience.com%2Fwos%2Fwoscc%2Ffull-record%2FWOS:A1994PG78300005","View Full Record in Web of Science")</f>
        <v>View Full Record in Web of Science</v>
      </c>
    </row>
    <row r="22" spans="1:72" x14ac:dyDescent="0.15">
      <c r="A22" t="s">
        <v>72</v>
      </c>
      <c r="B22" t="s">
        <v>367</v>
      </c>
      <c r="C22" t="s">
        <v>74</v>
      </c>
      <c r="D22" t="s">
        <v>74</v>
      </c>
      <c r="E22" t="s">
        <v>74</v>
      </c>
      <c r="F22" t="s">
        <v>367</v>
      </c>
      <c r="G22" t="s">
        <v>74</v>
      </c>
      <c r="H22" t="s">
        <v>74</v>
      </c>
      <c r="I22" t="s">
        <v>368</v>
      </c>
      <c r="J22" t="s">
        <v>369</v>
      </c>
      <c r="K22" t="s">
        <v>74</v>
      </c>
      <c r="L22" t="s">
        <v>74</v>
      </c>
      <c r="M22" t="s">
        <v>77</v>
      </c>
      <c r="N22" t="s">
        <v>78</v>
      </c>
      <c r="O22" t="s">
        <v>74</v>
      </c>
      <c r="P22" t="s">
        <v>74</v>
      </c>
      <c r="Q22" t="s">
        <v>74</v>
      </c>
      <c r="R22" t="s">
        <v>74</v>
      </c>
      <c r="S22" t="s">
        <v>74</v>
      </c>
      <c r="T22" t="s">
        <v>74</v>
      </c>
      <c r="U22" t="s">
        <v>370</v>
      </c>
      <c r="V22" t="s">
        <v>371</v>
      </c>
      <c r="W22" t="s">
        <v>372</v>
      </c>
      <c r="X22" t="s">
        <v>373</v>
      </c>
      <c r="Y22" t="s">
        <v>374</v>
      </c>
      <c r="Z22" t="s">
        <v>74</v>
      </c>
      <c r="AA22" t="s">
        <v>375</v>
      </c>
      <c r="AB22" t="s">
        <v>376</v>
      </c>
      <c r="AC22" t="s">
        <v>74</v>
      </c>
      <c r="AD22" t="s">
        <v>74</v>
      </c>
      <c r="AE22" t="s">
        <v>74</v>
      </c>
      <c r="AF22" t="s">
        <v>74</v>
      </c>
      <c r="AG22">
        <v>41</v>
      </c>
      <c r="AH22">
        <v>26</v>
      </c>
      <c r="AI22">
        <v>27</v>
      </c>
      <c r="AJ22">
        <v>0</v>
      </c>
      <c r="AK22">
        <v>2</v>
      </c>
      <c r="AL22" t="s">
        <v>284</v>
      </c>
      <c r="AM22" t="s">
        <v>285</v>
      </c>
      <c r="AN22" t="s">
        <v>286</v>
      </c>
      <c r="AO22" t="s">
        <v>377</v>
      </c>
      <c r="AP22" t="s">
        <v>378</v>
      </c>
      <c r="AQ22" t="s">
        <v>74</v>
      </c>
      <c r="AR22" t="s">
        <v>379</v>
      </c>
      <c r="AS22" t="s">
        <v>380</v>
      </c>
      <c r="AT22" t="s">
        <v>381</v>
      </c>
      <c r="AU22">
        <v>1994</v>
      </c>
      <c r="AV22">
        <v>99</v>
      </c>
      <c r="AW22" t="s">
        <v>382</v>
      </c>
      <c r="AX22" t="s">
        <v>74</v>
      </c>
      <c r="AY22" t="s">
        <v>74</v>
      </c>
      <c r="AZ22" t="s">
        <v>74</v>
      </c>
      <c r="BA22" t="s">
        <v>74</v>
      </c>
      <c r="BB22">
        <v>17921</v>
      </c>
      <c r="BC22">
        <v>17934</v>
      </c>
      <c r="BD22" t="s">
        <v>74</v>
      </c>
      <c r="BE22" t="s">
        <v>383</v>
      </c>
      <c r="BF22" t="str">
        <f>HYPERLINK("http://dx.doi.org/10.1029/94JB01409","http://dx.doi.org/10.1029/94JB01409")</f>
        <v>http://dx.doi.org/10.1029/94JB01409</v>
      </c>
      <c r="BG22" t="s">
        <v>74</v>
      </c>
      <c r="BH22" t="s">
        <v>74</v>
      </c>
      <c r="BI22">
        <v>14</v>
      </c>
      <c r="BJ22" t="s">
        <v>265</v>
      </c>
      <c r="BK22" t="s">
        <v>93</v>
      </c>
      <c r="BL22" t="s">
        <v>265</v>
      </c>
      <c r="BM22" t="s">
        <v>384</v>
      </c>
      <c r="BN22" t="s">
        <v>74</v>
      </c>
      <c r="BO22" t="s">
        <v>315</v>
      </c>
      <c r="BP22" t="s">
        <v>74</v>
      </c>
      <c r="BQ22" t="s">
        <v>74</v>
      </c>
      <c r="BR22" t="s">
        <v>96</v>
      </c>
      <c r="BS22" t="s">
        <v>385</v>
      </c>
      <c r="BT22" t="str">
        <f>HYPERLINK("https%3A%2F%2Fwww.webofscience.com%2Fwos%2Fwoscc%2Ffull-record%2FWOS:A1994PG76700021","View Full Record in Web of Science")</f>
        <v>View Full Record in Web of Science</v>
      </c>
    </row>
    <row r="23" spans="1:72" x14ac:dyDescent="0.15">
      <c r="A23" t="s">
        <v>72</v>
      </c>
      <c r="B23" t="s">
        <v>386</v>
      </c>
      <c r="C23" t="s">
        <v>74</v>
      </c>
      <c r="D23" t="s">
        <v>74</v>
      </c>
      <c r="E23" t="s">
        <v>74</v>
      </c>
      <c r="F23" t="s">
        <v>386</v>
      </c>
      <c r="G23" t="s">
        <v>74</v>
      </c>
      <c r="H23" t="s">
        <v>74</v>
      </c>
      <c r="I23" t="s">
        <v>387</v>
      </c>
      <c r="J23" t="s">
        <v>369</v>
      </c>
      <c r="K23" t="s">
        <v>74</v>
      </c>
      <c r="L23" t="s">
        <v>74</v>
      </c>
      <c r="M23" t="s">
        <v>77</v>
      </c>
      <c r="N23" t="s">
        <v>388</v>
      </c>
      <c r="O23" t="s">
        <v>74</v>
      </c>
      <c r="P23" t="s">
        <v>74</v>
      </c>
      <c r="Q23" t="s">
        <v>74</v>
      </c>
      <c r="R23" t="s">
        <v>74</v>
      </c>
      <c r="S23" t="s">
        <v>74</v>
      </c>
      <c r="T23" t="s">
        <v>74</v>
      </c>
      <c r="U23" t="s">
        <v>74</v>
      </c>
      <c r="V23" t="s">
        <v>74</v>
      </c>
      <c r="W23" t="s">
        <v>74</v>
      </c>
      <c r="X23" t="s">
        <v>74</v>
      </c>
      <c r="Y23" t="s">
        <v>74</v>
      </c>
      <c r="Z23" t="s">
        <v>74</v>
      </c>
      <c r="AA23" t="s">
        <v>389</v>
      </c>
      <c r="AB23" t="s">
        <v>390</v>
      </c>
      <c r="AC23" t="s">
        <v>74</v>
      </c>
      <c r="AD23" t="s">
        <v>74</v>
      </c>
      <c r="AE23" t="s">
        <v>74</v>
      </c>
      <c r="AF23" t="s">
        <v>74</v>
      </c>
      <c r="AG23">
        <v>1</v>
      </c>
      <c r="AH23">
        <v>0</v>
      </c>
      <c r="AI23">
        <v>0</v>
      </c>
      <c r="AJ23">
        <v>0</v>
      </c>
      <c r="AK23">
        <v>2</v>
      </c>
      <c r="AL23" t="s">
        <v>284</v>
      </c>
      <c r="AM23" t="s">
        <v>285</v>
      </c>
      <c r="AN23" t="s">
        <v>286</v>
      </c>
      <c r="AO23" t="s">
        <v>377</v>
      </c>
      <c r="AP23" t="s">
        <v>378</v>
      </c>
      <c r="AQ23" t="s">
        <v>74</v>
      </c>
      <c r="AR23" t="s">
        <v>379</v>
      </c>
      <c r="AS23" t="s">
        <v>380</v>
      </c>
      <c r="AT23" t="s">
        <v>381</v>
      </c>
      <c r="AU23">
        <v>1994</v>
      </c>
      <c r="AV23">
        <v>99</v>
      </c>
      <c r="AW23" t="s">
        <v>382</v>
      </c>
      <c r="AX23" t="s">
        <v>74</v>
      </c>
      <c r="AY23" t="s">
        <v>74</v>
      </c>
      <c r="AZ23" t="s">
        <v>74</v>
      </c>
      <c r="BA23" t="s">
        <v>74</v>
      </c>
      <c r="BB23">
        <v>18049</v>
      </c>
      <c r="BC23">
        <v>18049</v>
      </c>
      <c r="BD23" t="s">
        <v>74</v>
      </c>
      <c r="BE23" t="s">
        <v>391</v>
      </c>
      <c r="BF23" t="str">
        <f>HYPERLINK("http://dx.doi.org/10.1029/94JB01686","http://dx.doi.org/10.1029/94JB01686")</f>
        <v>http://dx.doi.org/10.1029/94JB01686</v>
      </c>
      <c r="BG23" t="s">
        <v>74</v>
      </c>
      <c r="BH23" t="s">
        <v>74</v>
      </c>
      <c r="BI23">
        <v>1</v>
      </c>
      <c r="BJ23" t="s">
        <v>265</v>
      </c>
      <c r="BK23" t="s">
        <v>93</v>
      </c>
      <c r="BL23" t="s">
        <v>265</v>
      </c>
      <c r="BM23" t="s">
        <v>384</v>
      </c>
      <c r="BN23" t="s">
        <v>74</v>
      </c>
      <c r="BO23" t="s">
        <v>74</v>
      </c>
      <c r="BP23" t="s">
        <v>74</v>
      </c>
      <c r="BQ23" t="s">
        <v>74</v>
      </c>
      <c r="BR23" t="s">
        <v>96</v>
      </c>
      <c r="BS23" t="s">
        <v>392</v>
      </c>
      <c r="BT23" t="str">
        <f>HYPERLINK("https%3A%2F%2Fwww.webofscience.com%2Fwos%2Fwoscc%2Ffull-record%2FWOS:A1994PG76700029","View Full Record in Web of Science")</f>
        <v>View Full Record in Web of Science</v>
      </c>
    </row>
    <row r="24" spans="1:72" x14ac:dyDescent="0.15">
      <c r="A24" t="s">
        <v>72</v>
      </c>
      <c r="B24" t="s">
        <v>393</v>
      </c>
      <c r="C24" t="s">
        <v>74</v>
      </c>
      <c r="D24" t="s">
        <v>74</v>
      </c>
      <c r="E24" t="s">
        <v>74</v>
      </c>
      <c r="F24" t="s">
        <v>393</v>
      </c>
      <c r="G24" t="s">
        <v>74</v>
      </c>
      <c r="H24" t="s">
        <v>74</v>
      </c>
      <c r="I24" t="s">
        <v>394</v>
      </c>
      <c r="J24" t="s">
        <v>395</v>
      </c>
      <c r="K24" t="s">
        <v>74</v>
      </c>
      <c r="L24" t="s">
        <v>74</v>
      </c>
      <c r="M24" t="s">
        <v>77</v>
      </c>
      <c r="N24" t="s">
        <v>396</v>
      </c>
      <c r="O24" t="s">
        <v>74</v>
      </c>
      <c r="P24" t="s">
        <v>74</v>
      </c>
      <c r="Q24" t="s">
        <v>74</v>
      </c>
      <c r="R24" t="s">
        <v>74</v>
      </c>
      <c r="S24" t="s">
        <v>74</v>
      </c>
      <c r="T24" t="s">
        <v>74</v>
      </c>
      <c r="U24" t="s">
        <v>74</v>
      </c>
      <c r="V24" t="s">
        <v>74</v>
      </c>
      <c r="W24" t="s">
        <v>74</v>
      </c>
      <c r="X24" t="s">
        <v>74</v>
      </c>
      <c r="Y24" t="s">
        <v>74</v>
      </c>
      <c r="Z24" t="s">
        <v>74</v>
      </c>
      <c r="AA24" t="s">
        <v>74</v>
      </c>
      <c r="AB24" t="s">
        <v>74</v>
      </c>
      <c r="AC24" t="s">
        <v>74</v>
      </c>
      <c r="AD24" t="s">
        <v>74</v>
      </c>
      <c r="AE24" t="s">
        <v>74</v>
      </c>
      <c r="AF24" t="s">
        <v>74</v>
      </c>
      <c r="AG24">
        <v>0</v>
      </c>
      <c r="AH24">
        <v>0</v>
      </c>
      <c r="AI24">
        <v>0</v>
      </c>
      <c r="AJ24">
        <v>0</v>
      </c>
      <c r="AK24">
        <v>0</v>
      </c>
      <c r="AL24" t="s">
        <v>397</v>
      </c>
      <c r="AM24" t="s">
        <v>305</v>
      </c>
      <c r="AN24" t="s">
        <v>398</v>
      </c>
      <c r="AO24" t="s">
        <v>399</v>
      </c>
      <c r="AP24" t="s">
        <v>74</v>
      </c>
      <c r="AQ24" t="s">
        <v>74</v>
      </c>
      <c r="AR24" t="s">
        <v>400</v>
      </c>
      <c r="AS24" t="s">
        <v>401</v>
      </c>
      <c r="AT24" t="s">
        <v>381</v>
      </c>
      <c r="AU24">
        <v>1994</v>
      </c>
      <c r="AV24">
        <v>143</v>
      </c>
      <c r="AW24">
        <v>1942</v>
      </c>
      <c r="AX24" t="s">
        <v>74</v>
      </c>
      <c r="AY24" t="s">
        <v>74</v>
      </c>
      <c r="AZ24" t="s">
        <v>74</v>
      </c>
      <c r="BA24" t="s">
        <v>74</v>
      </c>
      <c r="BB24">
        <v>11</v>
      </c>
      <c r="BC24">
        <v>11</v>
      </c>
      <c r="BD24" t="s">
        <v>74</v>
      </c>
      <c r="BE24" t="s">
        <v>74</v>
      </c>
      <c r="BF24" t="s">
        <v>74</v>
      </c>
      <c r="BG24" t="s">
        <v>74</v>
      </c>
      <c r="BH24" t="s">
        <v>74</v>
      </c>
      <c r="BI24">
        <v>1</v>
      </c>
      <c r="BJ24" t="s">
        <v>402</v>
      </c>
      <c r="BK24" t="s">
        <v>93</v>
      </c>
      <c r="BL24" t="s">
        <v>403</v>
      </c>
      <c r="BM24" t="s">
        <v>404</v>
      </c>
      <c r="BN24" t="s">
        <v>74</v>
      </c>
      <c r="BO24" t="s">
        <v>74</v>
      </c>
      <c r="BP24" t="s">
        <v>74</v>
      </c>
      <c r="BQ24" t="s">
        <v>74</v>
      </c>
      <c r="BR24" t="s">
        <v>96</v>
      </c>
      <c r="BS24" t="s">
        <v>405</v>
      </c>
      <c r="BT24" t="str">
        <f>HYPERLINK("https%3A%2F%2Fwww.webofscience.com%2Fwos%2Fwoscc%2Ffull-record%2FWOS:A1994PG10400018","View Full Record in Web of Science")</f>
        <v>View Full Record in Web of Science</v>
      </c>
    </row>
    <row r="25" spans="1:72" x14ac:dyDescent="0.15">
      <c r="A25" t="s">
        <v>72</v>
      </c>
      <c r="B25" t="s">
        <v>393</v>
      </c>
      <c r="C25" t="s">
        <v>74</v>
      </c>
      <c r="D25" t="s">
        <v>74</v>
      </c>
      <c r="E25" t="s">
        <v>74</v>
      </c>
      <c r="F25" t="s">
        <v>393</v>
      </c>
      <c r="G25" t="s">
        <v>74</v>
      </c>
      <c r="H25" t="s">
        <v>74</v>
      </c>
      <c r="I25" t="s">
        <v>406</v>
      </c>
      <c r="J25" t="s">
        <v>395</v>
      </c>
      <c r="K25" t="s">
        <v>74</v>
      </c>
      <c r="L25" t="s">
        <v>74</v>
      </c>
      <c r="M25" t="s">
        <v>77</v>
      </c>
      <c r="N25" t="s">
        <v>396</v>
      </c>
      <c r="O25" t="s">
        <v>74</v>
      </c>
      <c r="P25" t="s">
        <v>74</v>
      </c>
      <c r="Q25" t="s">
        <v>74</v>
      </c>
      <c r="R25" t="s">
        <v>74</v>
      </c>
      <c r="S25" t="s">
        <v>74</v>
      </c>
      <c r="T25" t="s">
        <v>74</v>
      </c>
      <c r="U25" t="s">
        <v>74</v>
      </c>
      <c r="V25" t="s">
        <v>74</v>
      </c>
      <c r="W25" t="s">
        <v>74</v>
      </c>
      <c r="X25" t="s">
        <v>74</v>
      </c>
      <c r="Y25" t="s">
        <v>74</v>
      </c>
      <c r="Z25" t="s">
        <v>74</v>
      </c>
      <c r="AA25" t="s">
        <v>74</v>
      </c>
      <c r="AB25" t="s">
        <v>74</v>
      </c>
      <c r="AC25" t="s">
        <v>74</v>
      </c>
      <c r="AD25" t="s">
        <v>74</v>
      </c>
      <c r="AE25" t="s">
        <v>74</v>
      </c>
      <c r="AF25" t="s">
        <v>74</v>
      </c>
      <c r="AG25">
        <v>0</v>
      </c>
      <c r="AH25">
        <v>0</v>
      </c>
      <c r="AI25">
        <v>0</v>
      </c>
      <c r="AJ25">
        <v>0</v>
      </c>
      <c r="AK25">
        <v>0</v>
      </c>
      <c r="AL25" t="s">
        <v>407</v>
      </c>
      <c r="AM25" t="s">
        <v>408</v>
      </c>
      <c r="AN25" t="s">
        <v>409</v>
      </c>
      <c r="AO25" t="s">
        <v>399</v>
      </c>
      <c r="AP25" t="s">
        <v>74</v>
      </c>
      <c r="AQ25" t="s">
        <v>74</v>
      </c>
      <c r="AR25" t="s">
        <v>400</v>
      </c>
      <c r="AS25" t="s">
        <v>401</v>
      </c>
      <c r="AT25" t="s">
        <v>381</v>
      </c>
      <c r="AU25">
        <v>1994</v>
      </c>
      <c r="AV25">
        <v>143</v>
      </c>
      <c r="AW25">
        <v>1942</v>
      </c>
      <c r="AX25" t="s">
        <v>74</v>
      </c>
      <c r="AY25" t="s">
        <v>74</v>
      </c>
      <c r="AZ25" t="s">
        <v>74</v>
      </c>
      <c r="BA25" t="s">
        <v>74</v>
      </c>
      <c r="BB25">
        <v>11</v>
      </c>
      <c r="BC25">
        <v>11</v>
      </c>
      <c r="BD25" t="s">
        <v>74</v>
      </c>
      <c r="BE25" t="s">
        <v>74</v>
      </c>
      <c r="BF25" t="s">
        <v>74</v>
      </c>
      <c r="BG25" t="s">
        <v>74</v>
      </c>
      <c r="BH25" t="s">
        <v>74</v>
      </c>
      <c r="BI25">
        <v>1</v>
      </c>
      <c r="BJ25" t="s">
        <v>402</v>
      </c>
      <c r="BK25" t="s">
        <v>93</v>
      </c>
      <c r="BL25" t="s">
        <v>403</v>
      </c>
      <c r="BM25" t="s">
        <v>404</v>
      </c>
      <c r="BN25" t="s">
        <v>74</v>
      </c>
      <c r="BO25" t="s">
        <v>74</v>
      </c>
      <c r="BP25" t="s">
        <v>74</v>
      </c>
      <c r="BQ25" t="s">
        <v>74</v>
      </c>
      <c r="BR25" t="s">
        <v>96</v>
      </c>
      <c r="BS25" t="s">
        <v>410</v>
      </c>
      <c r="BT25" t="str">
        <f>HYPERLINK("https%3A%2F%2Fwww.webofscience.com%2Fwos%2Fwoscc%2Ffull-record%2FWOS:A1994PG10400017","View Full Record in Web of Science")</f>
        <v>View Full Record in Web of Science</v>
      </c>
    </row>
    <row r="26" spans="1:72" x14ac:dyDescent="0.15">
      <c r="A26" t="s">
        <v>72</v>
      </c>
      <c r="B26" t="s">
        <v>411</v>
      </c>
      <c r="C26" t="s">
        <v>74</v>
      </c>
      <c r="D26" t="s">
        <v>74</v>
      </c>
      <c r="E26" t="s">
        <v>74</v>
      </c>
      <c r="F26" t="s">
        <v>411</v>
      </c>
      <c r="G26" t="s">
        <v>74</v>
      </c>
      <c r="H26" t="s">
        <v>74</v>
      </c>
      <c r="I26" t="s">
        <v>412</v>
      </c>
      <c r="J26" t="s">
        <v>413</v>
      </c>
      <c r="K26" t="s">
        <v>74</v>
      </c>
      <c r="L26" t="s">
        <v>74</v>
      </c>
      <c r="M26" t="s">
        <v>77</v>
      </c>
      <c r="N26" t="s">
        <v>78</v>
      </c>
      <c r="O26" t="s">
        <v>74</v>
      </c>
      <c r="P26" t="s">
        <v>74</v>
      </c>
      <c r="Q26" t="s">
        <v>74</v>
      </c>
      <c r="R26" t="s">
        <v>74</v>
      </c>
      <c r="S26" t="s">
        <v>74</v>
      </c>
      <c r="T26" t="s">
        <v>414</v>
      </c>
      <c r="U26" t="s">
        <v>74</v>
      </c>
      <c r="V26" t="s">
        <v>415</v>
      </c>
      <c r="W26" t="s">
        <v>74</v>
      </c>
      <c r="X26" t="s">
        <v>74</v>
      </c>
      <c r="Y26" t="s">
        <v>416</v>
      </c>
      <c r="Z26" t="s">
        <v>74</v>
      </c>
      <c r="AA26" t="s">
        <v>417</v>
      </c>
      <c r="AB26" t="s">
        <v>74</v>
      </c>
      <c r="AC26" t="s">
        <v>74</v>
      </c>
      <c r="AD26" t="s">
        <v>74</v>
      </c>
      <c r="AE26" t="s">
        <v>74</v>
      </c>
      <c r="AF26" t="s">
        <v>74</v>
      </c>
      <c r="AG26">
        <v>0</v>
      </c>
      <c r="AH26">
        <v>5</v>
      </c>
      <c r="AI26">
        <v>6</v>
      </c>
      <c r="AJ26">
        <v>0</v>
      </c>
      <c r="AK26">
        <v>1</v>
      </c>
      <c r="AL26" t="s">
        <v>418</v>
      </c>
      <c r="AM26" t="s">
        <v>419</v>
      </c>
      <c r="AN26" t="s">
        <v>420</v>
      </c>
      <c r="AO26" t="s">
        <v>421</v>
      </c>
      <c r="AP26" t="s">
        <v>74</v>
      </c>
      <c r="AQ26" t="s">
        <v>74</v>
      </c>
      <c r="AR26" t="s">
        <v>422</v>
      </c>
      <c r="AS26" t="s">
        <v>423</v>
      </c>
      <c r="AT26" t="s">
        <v>424</v>
      </c>
      <c r="AU26">
        <v>1994</v>
      </c>
      <c r="AV26">
        <v>2</v>
      </c>
      <c r="AW26">
        <v>2</v>
      </c>
      <c r="AX26" t="s">
        <v>74</v>
      </c>
      <c r="AY26" t="s">
        <v>74</v>
      </c>
      <c r="AZ26" t="s">
        <v>74</v>
      </c>
      <c r="BA26" t="s">
        <v>74</v>
      </c>
      <c r="BB26">
        <v>149</v>
      </c>
      <c r="BC26">
        <v>154</v>
      </c>
      <c r="BD26" t="s">
        <v>74</v>
      </c>
      <c r="BE26" t="s">
        <v>74</v>
      </c>
      <c r="BF26" t="s">
        <v>74</v>
      </c>
      <c r="BG26" t="s">
        <v>74</v>
      </c>
      <c r="BH26" t="s">
        <v>74</v>
      </c>
      <c r="BI26">
        <v>6</v>
      </c>
      <c r="BJ26" t="s">
        <v>425</v>
      </c>
      <c r="BK26" t="s">
        <v>93</v>
      </c>
      <c r="BL26" t="s">
        <v>425</v>
      </c>
      <c r="BM26" t="s">
        <v>426</v>
      </c>
      <c r="BN26" t="s">
        <v>74</v>
      </c>
      <c r="BO26" t="s">
        <v>74</v>
      </c>
      <c r="BP26" t="s">
        <v>74</v>
      </c>
      <c r="BQ26" t="s">
        <v>74</v>
      </c>
      <c r="BR26" t="s">
        <v>96</v>
      </c>
      <c r="BS26" t="s">
        <v>427</v>
      </c>
      <c r="BT26" t="str">
        <f>HYPERLINK("https%3A%2F%2Fwww.webofscience.com%2Fwos%2Fwoscc%2Ffull-record%2FWOS:A1994QK41600011","View Full Record in Web of Science")</f>
        <v>View Full Record in Web of Science</v>
      </c>
    </row>
    <row r="27" spans="1:72" x14ac:dyDescent="0.15">
      <c r="A27" t="s">
        <v>72</v>
      </c>
      <c r="B27" t="s">
        <v>428</v>
      </c>
      <c r="C27" t="s">
        <v>74</v>
      </c>
      <c r="D27" t="s">
        <v>74</v>
      </c>
      <c r="E27" t="s">
        <v>74</v>
      </c>
      <c r="F27" t="s">
        <v>428</v>
      </c>
      <c r="G27" t="s">
        <v>74</v>
      </c>
      <c r="H27" t="s">
        <v>74</v>
      </c>
      <c r="I27" t="s">
        <v>429</v>
      </c>
      <c r="J27" t="s">
        <v>430</v>
      </c>
      <c r="K27" t="s">
        <v>74</v>
      </c>
      <c r="L27" t="s">
        <v>74</v>
      </c>
      <c r="M27" t="s">
        <v>77</v>
      </c>
      <c r="N27" t="s">
        <v>78</v>
      </c>
      <c r="O27" t="s">
        <v>74</v>
      </c>
      <c r="P27" t="s">
        <v>74</v>
      </c>
      <c r="Q27" t="s">
        <v>74</v>
      </c>
      <c r="R27" t="s">
        <v>74</v>
      </c>
      <c r="S27" t="s">
        <v>74</v>
      </c>
      <c r="T27" t="s">
        <v>74</v>
      </c>
      <c r="U27" t="s">
        <v>431</v>
      </c>
      <c r="V27" t="s">
        <v>432</v>
      </c>
      <c r="W27" t="s">
        <v>226</v>
      </c>
      <c r="X27" t="s">
        <v>227</v>
      </c>
      <c r="Y27" t="s">
        <v>211</v>
      </c>
      <c r="Z27" t="s">
        <v>74</v>
      </c>
      <c r="AA27" t="s">
        <v>433</v>
      </c>
      <c r="AB27" t="s">
        <v>74</v>
      </c>
      <c r="AC27" t="s">
        <v>74</v>
      </c>
      <c r="AD27" t="s">
        <v>74</v>
      </c>
      <c r="AE27" t="s">
        <v>74</v>
      </c>
      <c r="AF27" t="s">
        <v>74</v>
      </c>
      <c r="AG27">
        <v>11</v>
      </c>
      <c r="AH27">
        <v>3</v>
      </c>
      <c r="AI27">
        <v>3</v>
      </c>
      <c r="AJ27">
        <v>0</v>
      </c>
      <c r="AK27">
        <v>0</v>
      </c>
      <c r="AL27" t="s">
        <v>434</v>
      </c>
      <c r="AM27" t="s">
        <v>435</v>
      </c>
      <c r="AN27" t="s">
        <v>436</v>
      </c>
      <c r="AO27" t="s">
        <v>437</v>
      </c>
      <c r="AP27" t="s">
        <v>74</v>
      </c>
      <c r="AQ27" t="s">
        <v>74</v>
      </c>
      <c r="AR27" t="s">
        <v>430</v>
      </c>
      <c r="AS27" t="s">
        <v>438</v>
      </c>
      <c r="AT27" t="s">
        <v>424</v>
      </c>
      <c r="AU27">
        <v>1994</v>
      </c>
      <c r="AV27">
        <v>22</v>
      </c>
      <c r="AW27">
        <v>7</v>
      </c>
      <c r="AX27" t="s">
        <v>74</v>
      </c>
      <c r="AY27" t="s">
        <v>74</v>
      </c>
      <c r="AZ27" t="s">
        <v>74</v>
      </c>
      <c r="BA27" t="s">
        <v>74</v>
      </c>
      <c r="BB27" t="s">
        <v>439</v>
      </c>
      <c r="BC27" t="s">
        <v>440</v>
      </c>
      <c r="BD27" t="s">
        <v>74</v>
      </c>
      <c r="BE27" t="s">
        <v>74</v>
      </c>
      <c r="BF27" t="s">
        <v>74</v>
      </c>
      <c r="BG27" t="s">
        <v>74</v>
      </c>
      <c r="BH27" t="s">
        <v>74</v>
      </c>
      <c r="BI27">
        <v>3</v>
      </c>
      <c r="BJ27" t="s">
        <v>441</v>
      </c>
      <c r="BK27" t="s">
        <v>93</v>
      </c>
      <c r="BL27" t="s">
        <v>202</v>
      </c>
      <c r="BM27" t="s">
        <v>442</v>
      </c>
      <c r="BN27" t="s">
        <v>74</v>
      </c>
      <c r="BO27" t="s">
        <v>74</v>
      </c>
      <c r="BP27" t="s">
        <v>74</v>
      </c>
      <c r="BQ27" t="s">
        <v>74</v>
      </c>
      <c r="BR27" t="s">
        <v>96</v>
      </c>
      <c r="BS27" t="s">
        <v>443</v>
      </c>
      <c r="BT27" t="str">
        <f>HYPERLINK("https%3A%2F%2Fwww.webofscience.com%2Fwos%2Fwoscc%2Ffull-record%2FWOS:A1994PH72800012","View Full Record in Web of Science")</f>
        <v>View Full Record in Web of Science</v>
      </c>
    </row>
    <row r="28" spans="1:72" x14ac:dyDescent="0.15">
      <c r="A28" t="s">
        <v>72</v>
      </c>
      <c r="B28" t="s">
        <v>444</v>
      </c>
      <c r="C28" t="s">
        <v>74</v>
      </c>
      <c r="D28" t="s">
        <v>74</v>
      </c>
      <c r="E28" t="s">
        <v>74</v>
      </c>
      <c r="F28" t="s">
        <v>444</v>
      </c>
      <c r="G28" t="s">
        <v>74</v>
      </c>
      <c r="H28" t="s">
        <v>74</v>
      </c>
      <c r="I28" t="s">
        <v>445</v>
      </c>
      <c r="J28" t="s">
        <v>430</v>
      </c>
      <c r="K28" t="s">
        <v>74</v>
      </c>
      <c r="L28" t="s">
        <v>74</v>
      </c>
      <c r="M28" t="s">
        <v>77</v>
      </c>
      <c r="N28" t="s">
        <v>78</v>
      </c>
      <c r="O28" t="s">
        <v>74</v>
      </c>
      <c r="P28" t="s">
        <v>74</v>
      </c>
      <c r="Q28" t="s">
        <v>74</v>
      </c>
      <c r="R28" t="s">
        <v>74</v>
      </c>
      <c r="S28" t="s">
        <v>74</v>
      </c>
      <c r="T28" t="s">
        <v>74</v>
      </c>
      <c r="U28" t="s">
        <v>74</v>
      </c>
      <c r="V28" t="s">
        <v>446</v>
      </c>
      <c r="W28" t="s">
        <v>74</v>
      </c>
      <c r="X28" t="s">
        <v>74</v>
      </c>
      <c r="Y28" t="s">
        <v>447</v>
      </c>
      <c r="Z28" t="s">
        <v>74</v>
      </c>
      <c r="AA28" t="s">
        <v>74</v>
      </c>
      <c r="AB28" t="s">
        <v>74</v>
      </c>
      <c r="AC28" t="s">
        <v>74</v>
      </c>
      <c r="AD28" t="s">
        <v>74</v>
      </c>
      <c r="AE28" t="s">
        <v>74</v>
      </c>
      <c r="AF28" t="s">
        <v>74</v>
      </c>
      <c r="AG28">
        <v>0</v>
      </c>
      <c r="AH28">
        <v>1</v>
      </c>
      <c r="AI28">
        <v>1</v>
      </c>
      <c r="AJ28">
        <v>0</v>
      </c>
      <c r="AK28">
        <v>0</v>
      </c>
      <c r="AL28" t="s">
        <v>434</v>
      </c>
      <c r="AM28" t="s">
        <v>435</v>
      </c>
      <c r="AN28" t="s">
        <v>436</v>
      </c>
      <c r="AO28" t="s">
        <v>437</v>
      </c>
      <c r="AP28" t="s">
        <v>74</v>
      </c>
      <c r="AQ28" t="s">
        <v>74</v>
      </c>
      <c r="AR28" t="s">
        <v>430</v>
      </c>
      <c r="AS28" t="s">
        <v>438</v>
      </c>
      <c r="AT28" t="s">
        <v>424</v>
      </c>
      <c r="AU28">
        <v>1994</v>
      </c>
      <c r="AV28">
        <v>22</v>
      </c>
      <c r="AW28">
        <v>7</v>
      </c>
      <c r="AX28" t="s">
        <v>74</v>
      </c>
      <c r="AY28" t="s">
        <v>74</v>
      </c>
      <c r="AZ28" t="s">
        <v>74</v>
      </c>
      <c r="BA28" t="s">
        <v>74</v>
      </c>
      <c r="BB28" t="s">
        <v>448</v>
      </c>
      <c r="BC28" t="s">
        <v>448</v>
      </c>
      <c r="BD28" t="s">
        <v>74</v>
      </c>
      <c r="BE28" t="s">
        <v>74</v>
      </c>
      <c r="BF28" t="s">
        <v>74</v>
      </c>
      <c r="BG28" t="s">
        <v>74</v>
      </c>
      <c r="BH28" t="s">
        <v>74</v>
      </c>
      <c r="BI28">
        <v>1</v>
      </c>
      <c r="BJ28" t="s">
        <v>441</v>
      </c>
      <c r="BK28" t="s">
        <v>93</v>
      </c>
      <c r="BL28" t="s">
        <v>202</v>
      </c>
      <c r="BM28" t="s">
        <v>442</v>
      </c>
      <c r="BN28" t="s">
        <v>74</v>
      </c>
      <c r="BO28" t="s">
        <v>74</v>
      </c>
      <c r="BP28" t="s">
        <v>74</v>
      </c>
      <c r="BQ28" t="s">
        <v>74</v>
      </c>
      <c r="BR28" t="s">
        <v>96</v>
      </c>
      <c r="BS28" t="s">
        <v>449</v>
      </c>
      <c r="BT28" t="str">
        <f>HYPERLINK("https%3A%2F%2Fwww.webofscience.com%2Fwos%2Fwoscc%2Ffull-record%2FWOS:A1994PH72800004","View Full Record in Web of Science")</f>
        <v>View Full Record in Web of Science</v>
      </c>
    </row>
    <row r="29" spans="1:72" x14ac:dyDescent="0.15">
      <c r="A29" t="s">
        <v>72</v>
      </c>
      <c r="B29" t="s">
        <v>450</v>
      </c>
      <c r="C29" t="s">
        <v>74</v>
      </c>
      <c r="D29" t="s">
        <v>74</v>
      </c>
      <c r="E29" t="s">
        <v>74</v>
      </c>
      <c r="F29" t="s">
        <v>450</v>
      </c>
      <c r="G29" t="s">
        <v>74</v>
      </c>
      <c r="H29" t="s">
        <v>74</v>
      </c>
      <c r="I29" t="s">
        <v>451</v>
      </c>
      <c r="J29" t="s">
        <v>430</v>
      </c>
      <c r="K29" t="s">
        <v>74</v>
      </c>
      <c r="L29" t="s">
        <v>74</v>
      </c>
      <c r="M29" t="s">
        <v>77</v>
      </c>
      <c r="N29" t="s">
        <v>78</v>
      </c>
      <c r="O29" t="s">
        <v>74</v>
      </c>
      <c r="P29" t="s">
        <v>74</v>
      </c>
      <c r="Q29" t="s">
        <v>74</v>
      </c>
      <c r="R29" t="s">
        <v>74</v>
      </c>
      <c r="S29" t="s">
        <v>74</v>
      </c>
      <c r="T29" t="s">
        <v>74</v>
      </c>
      <c r="U29" t="s">
        <v>74</v>
      </c>
      <c r="V29" t="s">
        <v>452</v>
      </c>
      <c r="W29" t="s">
        <v>74</v>
      </c>
      <c r="X29" t="s">
        <v>74</v>
      </c>
      <c r="Y29" t="s">
        <v>453</v>
      </c>
      <c r="Z29" t="s">
        <v>74</v>
      </c>
      <c r="AA29" t="s">
        <v>74</v>
      </c>
      <c r="AB29" t="s">
        <v>74</v>
      </c>
      <c r="AC29" t="s">
        <v>74</v>
      </c>
      <c r="AD29" t="s">
        <v>74</v>
      </c>
      <c r="AE29" t="s">
        <v>74</v>
      </c>
      <c r="AF29" t="s">
        <v>74</v>
      </c>
      <c r="AG29">
        <v>3</v>
      </c>
      <c r="AH29">
        <v>0</v>
      </c>
      <c r="AI29">
        <v>0</v>
      </c>
      <c r="AJ29">
        <v>0</v>
      </c>
      <c r="AK29">
        <v>0</v>
      </c>
      <c r="AL29" t="s">
        <v>434</v>
      </c>
      <c r="AM29" t="s">
        <v>435</v>
      </c>
      <c r="AN29" t="s">
        <v>436</v>
      </c>
      <c r="AO29" t="s">
        <v>437</v>
      </c>
      <c r="AP29" t="s">
        <v>74</v>
      </c>
      <c r="AQ29" t="s">
        <v>74</v>
      </c>
      <c r="AR29" t="s">
        <v>430</v>
      </c>
      <c r="AS29" t="s">
        <v>438</v>
      </c>
      <c r="AT29" t="s">
        <v>424</v>
      </c>
      <c r="AU29">
        <v>1994</v>
      </c>
      <c r="AV29">
        <v>22</v>
      </c>
      <c r="AW29">
        <v>7</v>
      </c>
      <c r="AX29" t="s">
        <v>74</v>
      </c>
      <c r="AY29" t="s">
        <v>74</v>
      </c>
      <c r="AZ29" t="s">
        <v>74</v>
      </c>
      <c r="BA29" t="s">
        <v>74</v>
      </c>
      <c r="BB29" t="s">
        <v>454</v>
      </c>
      <c r="BC29" t="s">
        <v>455</v>
      </c>
      <c r="BD29" t="s">
        <v>74</v>
      </c>
      <c r="BE29" t="s">
        <v>74</v>
      </c>
      <c r="BF29" t="s">
        <v>74</v>
      </c>
      <c r="BG29" t="s">
        <v>74</v>
      </c>
      <c r="BH29" t="s">
        <v>74</v>
      </c>
      <c r="BI29">
        <v>2</v>
      </c>
      <c r="BJ29" t="s">
        <v>441</v>
      </c>
      <c r="BK29" t="s">
        <v>93</v>
      </c>
      <c r="BL29" t="s">
        <v>202</v>
      </c>
      <c r="BM29" t="s">
        <v>442</v>
      </c>
      <c r="BN29" t="s">
        <v>74</v>
      </c>
      <c r="BO29" t="s">
        <v>74</v>
      </c>
      <c r="BP29" t="s">
        <v>74</v>
      </c>
      <c r="BQ29" t="s">
        <v>74</v>
      </c>
      <c r="BR29" t="s">
        <v>96</v>
      </c>
      <c r="BS29" t="s">
        <v>456</v>
      </c>
      <c r="BT29" t="str">
        <f>HYPERLINK("https%3A%2F%2Fwww.webofscience.com%2Fwos%2Fwoscc%2Ffull-record%2FWOS:A1994PH72800007","View Full Record in Web of Science")</f>
        <v>View Full Record in Web of Science</v>
      </c>
    </row>
    <row r="30" spans="1:72" x14ac:dyDescent="0.15">
      <c r="A30" t="s">
        <v>72</v>
      </c>
      <c r="B30" t="s">
        <v>457</v>
      </c>
      <c r="C30" t="s">
        <v>74</v>
      </c>
      <c r="D30" t="s">
        <v>74</v>
      </c>
      <c r="E30" t="s">
        <v>74</v>
      </c>
      <c r="F30" t="s">
        <v>457</v>
      </c>
      <c r="G30" t="s">
        <v>74</v>
      </c>
      <c r="H30" t="s">
        <v>74</v>
      </c>
      <c r="I30" t="s">
        <v>458</v>
      </c>
      <c r="J30" t="s">
        <v>430</v>
      </c>
      <c r="K30" t="s">
        <v>74</v>
      </c>
      <c r="L30" t="s">
        <v>74</v>
      </c>
      <c r="M30" t="s">
        <v>77</v>
      </c>
      <c r="N30" t="s">
        <v>78</v>
      </c>
      <c r="O30" t="s">
        <v>74</v>
      </c>
      <c r="P30" t="s">
        <v>74</v>
      </c>
      <c r="Q30" t="s">
        <v>74</v>
      </c>
      <c r="R30" t="s">
        <v>74</v>
      </c>
      <c r="S30" t="s">
        <v>74</v>
      </c>
      <c r="T30" t="s">
        <v>74</v>
      </c>
      <c r="U30" t="s">
        <v>459</v>
      </c>
      <c r="V30" t="s">
        <v>460</v>
      </c>
      <c r="W30" t="s">
        <v>74</v>
      </c>
      <c r="X30" t="s">
        <v>74</v>
      </c>
      <c r="Y30" t="s">
        <v>461</v>
      </c>
      <c r="Z30" t="s">
        <v>74</v>
      </c>
      <c r="AA30" t="s">
        <v>74</v>
      </c>
      <c r="AB30" t="s">
        <v>74</v>
      </c>
      <c r="AC30" t="s">
        <v>74</v>
      </c>
      <c r="AD30" t="s">
        <v>74</v>
      </c>
      <c r="AE30" t="s">
        <v>74</v>
      </c>
      <c r="AF30" t="s">
        <v>74</v>
      </c>
      <c r="AG30">
        <v>11</v>
      </c>
      <c r="AH30">
        <v>3</v>
      </c>
      <c r="AI30">
        <v>3</v>
      </c>
      <c r="AJ30">
        <v>0</v>
      </c>
      <c r="AK30">
        <v>2</v>
      </c>
      <c r="AL30" t="s">
        <v>434</v>
      </c>
      <c r="AM30" t="s">
        <v>435</v>
      </c>
      <c r="AN30" t="s">
        <v>436</v>
      </c>
      <c r="AO30" t="s">
        <v>437</v>
      </c>
      <c r="AP30" t="s">
        <v>74</v>
      </c>
      <c r="AQ30" t="s">
        <v>74</v>
      </c>
      <c r="AR30" t="s">
        <v>430</v>
      </c>
      <c r="AS30" t="s">
        <v>438</v>
      </c>
      <c r="AT30" t="s">
        <v>424</v>
      </c>
      <c r="AU30">
        <v>1994</v>
      </c>
      <c r="AV30">
        <v>22</v>
      </c>
      <c r="AW30">
        <v>7</v>
      </c>
      <c r="AX30" t="s">
        <v>74</v>
      </c>
      <c r="AY30" t="s">
        <v>74</v>
      </c>
      <c r="AZ30" t="s">
        <v>74</v>
      </c>
      <c r="BA30" t="s">
        <v>74</v>
      </c>
      <c r="BB30" t="s">
        <v>462</v>
      </c>
      <c r="BC30" t="s">
        <v>463</v>
      </c>
      <c r="BD30" t="s">
        <v>74</v>
      </c>
      <c r="BE30" t="s">
        <v>74</v>
      </c>
      <c r="BF30" t="s">
        <v>74</v>
      </c>
      <c r="BG30" t="s">
        <v>74</v>
      </c>
      <c r="BH30" t="s">
        <v>74</v>
      </c>
      <c r="BI30">
        <v>3</v>
      </c>
      <c r="BJ30" t="s">
        <v>441</v>
      </c>
      <c r="BK30" t="s">
        <v>93</v>
      </c>
      <c r="BL30" t="s">
        <v>202</v>
      </c>
      <c r="BM30" t="s">
        <v>442</v>
      </c>
      <c r="BN30" t="s">
        <v>74</v>
      </c>
      <c r="BO30" t="s">
        <v>74</v>
      </c>
      <c r="BP30" t="s">
        <v>74</v>
      </c>
      <c r="BQ30" t="s">
        <v>74</v>
      </c>
      <c r="BR30" t="s">
        <v>96</v>
      </c>
      <c r="BS30" t="s">
        <v>464</v>
      </c>
      <c r="BT30" t="str">
        <f>HYPERLINK("https%3A%2F%2Fwww.webofscience.com%2Fwos%2Fwoscc%2Ffull-record%2FWOS:A1994PH72800014","View Full Record in Web of Science")</f>
        <v>View Full Record in Web of Science</v>
      </c>
    </row>
    <row r="31" spans="1:72" x14ac:dyDescent="0.15">
      <c r="A31" t="s">
        <v>72</v>
      </c>
      <c r="B31" t="s">
        <v>465</v>
      </c>
      <c r="C31" t="s">
        <v>74</v>
      </c>
      <c r="D31" t="s">
        <v>74</v>
      </c>
      <c r="E31" t="s">
        <v>74</v>
      </c>
      <c r="F31" t="s">
        <v>465</v>
      </c>
      <c r="G31" t="s">
        <v>74</v>
      </c>
      <c r="H31" t="s">
        <v>74</v>
      </c>
      <c r="I31" t="s">
        <v>466</v>
      </c>
      <c r="J31" t="s">
        <v>430</v>
      </c>
      <c r="K31" t="s">
        <v>74</v>
      </c>
      <c r="L31" t="s">
        <v>74</v>
      </c>
      <c r="M31" t="s">
        <v>77</v>
      </c>
      <c r="N31" t="s">
        <v>78</v>
      </c>
      <c r="O31" t="s">
        <v>74</v>
      </c>
      <c r="P31" t="s">
        <v>74</v>
      </c>
      <c r="Q31" t="s">
        <v>74</v>
      </c>
      <c r="R31" t="s">
        <v>74</v>
      </c>
      <c r="S31" t="s">
        <v>74</v>
      </c>
      <c r="T31" t="s">
        <v>74</v>
      </c>
      <c r="U31" t="s">
        <v>74</v>
      </c>
      <c r="V31" t="s">
        <v>467</v>
      </c>
      <c r="W31" t="s">
        <v>74</v>
      </c>
      <c r="X31" t="s">
        <v>74</v>
      </c>
      <c r="Y31" t="s">
        <v>468</v>
      </c>
      <c r="Z31" t="s">
        <v>74</v>
      </c>
      <c r="AA31" t="s">
        <v>469</v>
      </c>
      <c r="AB31" t="s">
        <v>74</v>
      </c>
      <c r="AC31" t="s">
        <v>74</v>
      </c>
      <c r="AD31" t="s">
        <v>74</v>
      </c>
      <c r="AE31" t="s">
        <v>74</v>
      </c>
      <c r="AF31" t="s">
        <v>74</v>
      </c>
      <c r="AG31">
        <v>16</v>
      </c>
      <c r="AH31">
        <v>16</v>
      </c>
      <c r="AI31">
        <v>16</v>
      </c>
      <c r="AJ31">
        <v>0</v>
      </c>
      <c r="AK31">
        <v>0</v>
      </c>
      <c r="AL31" t="s">
        <v>434</v>
      </c>
      <c r="AM31" t="s">
        <v>435</v>
      </c>
      <c r="AN31" t="s">
        <v>436</v>
      </c>
      <c r="AO31" t="s">
        <v>437</v>
      </c>
      <c r="AP31" t="s">
        <v>74</v>
      </c>
      <c r="AQ31" t="s">
        <v>74</v>
      </c>
      <c r="AR31" t="s">
        <v>430</v>
      </c>
      <c r="AS31" t="s">
        <v>438</v>
      </c>
      <c r="AT31" t="s">
        <v>424</v>
      </c>
      <c r="AU31">
        <v>1994</v>
      </c>
      <c r="AV31">
        <v>22</v>
      </c>
      <c r="AW31">
        <v>7</v>
      </c>
      <c r="AX31" t="s">
        <v>74</v>
      </c>
      <c r="AY31" t="s">
        <v>74</v>
      </c>
      <c r="AZ31" t="s">
        <v>74</v>
      </c>
      <c r="BA31" t="s">
        <v>74</v>
      </c>
      <c r="BB31" t="s">
        <v>470</v>
      </c>
      <c r="BC31" t="s">
        <v>471</v>
      </c>
      <c r="BD31" t="s">
        <v>74</v>
      </c>
      <c r="BE31" t="s">
        <v>74</v>
      </c>
      <c r="BF31" t="s">
        <v>74</v>
      </c>
      <c r="BG31" t="s">
        <v>74</v>
      </c>
      <c r="BH31" t="s">
        <v>74</v>
      </c>
      <c r="BI31">
        <v>4</v>
      </c>
      <c r="BJ31" t="s">
        <v>441</v>
      </c>
      <c r="BK31" t="s">
        <v>93</v>
      </c>
      <c r="BL31" t="s">
        <v>202</v>
      </c>
      <c r="BM31" t="s">
        <v>442</v>
      </c>
      <c r="BN31" t="s">
        <v>74</v>
      </c>
      <c r="BO31" t="s">
        <v>74</v>
      </c>
      <c r="BP31" t="s">
        <v>74</v>
      </c>
      <c r="BQ31" t="s">
        <v>74</v>
      </c>
      <c r="BR31" t="s">
        <v>96</v>
      </c>
      <c r="BS31" t="s">
        <v>472</v>
      </c>
      <c r="BT31" t="str">
        <f>HYPERLINK("https%3A%2F%2Fwww.webofscience.com%2Fwos%2Fwoscc%2Ffull-record%2FWOS:A1994PH72800013","View Full Record in Web of Science")</f>
        <v>View Full Record in Web of Science</v>
      </c>
    </row>
    <row r="32" spans="1:72" x14ac:dyDescent="0.15">
      <c r="A32" t="s">
        <v>72</v>
      </c>
      <c r="B32" t="s">
        <v>473</v>
      </c>
      <c r="C32" t="s">
        <v>74</v>
      </c>
      <c r="D32" t="s">
        <v>74</v>
      </c>
      <c r="E32" t="s">
        <v>74</v>
      </c>
      <c r="F32" t="s">
        <v>473</v>
      </c>
      <c r="G32" t="s">
        <v>74</v>
      </c>
      <c r="H32" t="s">
        <v>74</v>
      </c>
      <c r="I32" t="s">
        <v>474</v>
      </c>
      <c r="J32" t="s">
        <v>430</v>
      </c>
      <c r="K32" t="s">
        <v>74</v>
      </c>
      <c r="L32" t="s">
        <v>74</v>
      </c>
      <c r="M32" t="s">
        <v>77</v>
      </c>
      <c r="N32" t="s">
        <v>78</v>
      </c>
      <c r="O32" t="s">
        <v>74</v>
      </c>
      <c r="P32" t="s">
        <v>74</v>
      </c>
      <c r="Q32" t="s">
        <v>74</v>
      </c>
      <c r="R32" t="s">
        <v>74</v>
      </c>
      <c r="S32" t="s">
        <v>74</v>
      </c>
      <c r="T32" t="s">
        <v>74</v>
      </c>
      <c r="U32" t="s">
        <v>475</v>
      </c>
      <c r="V32" t="s">
        <v>476</v>
      </c>
      <c r="W32" t="s">
        <v>74</v>
      </c>
      <c r="X32" t="s">
        <v>74</v>
      </c>
      <c r="Y32" t="s">
        <v>477</v>
      </c>
      <c r="Z32" t="s">
        <v>74</v>
      </c>
      <c r="AA32" t="s">
        <v>478</v>
      </c>
      <c r="AB32" t="s">
        <v>479</v>
      </c>
      <c r="AC32" t="s">
        <v>74</v>
      </c>
      <c r="AD32" t="s">
        <v>74</v>
      </c>
      <c r="AE32" t="s">
        <v>74</v>
      </c>
      <c r="AF32" t="s">
        <v>74</v>
      </c>
      <c r="AG32">
        <v>10</v>
      </c>
      <c r="AH32">
        <v>3</v>
      </c>
      <c r="AI32">
        <v>3</v>
      </c>
      <c r="AJ32">
        <v>0</v>
      </c>
      <c r="AK32">
        <v>2</v>
      </c>
      <c r="AL32" t="s">
        <v>480</v>
      </c>
      <c r="AM32" t="s">
        <v>481</v>
      </c>
      <c r="AN32" t="s">
        <v>482</v>
      </c>
      <c r="AO32" t="s">
        <v>437</v>
      </c>
      <c r="AP32" t="s">
        <v>74</v>
      </c>
      <c r="AQ32" t="s">
        <v>74</v>
      </c>
      <c r="AR32" t="s">
        <v>430</v>
      </c>
      <c r="AS32" t="s">
        <v>438</v>
      </c>
      <c r="AT32" t="s">
        <v>424</v>
      </c>
      <c r="AU32">
        <v>1994</v>
      </c>
      <c r="AV32">
        <v>22</v>
      </c>
      <c r="AW32">
        <v>7</v>
      </c>
      <c r="AX32" t="s">
        <v>74</v>
      </c>
      <c r="AY32" t="s">
        <v>74</v>
      </c>
      <c r="AZ32" t="s">
        <v>74</v>
      </c>
      <c r="BA32" t="s">
        <v>74</v>
      </c>
      <c r="BB32" t="s">
        <v>483</v>
      </c>
      <c r="BC32" t="s">
        <v>484</v>
      </c>
      <c r="BD32" t="s">
        <v>74</v>
      </c>
      <c r="BE32" t="s">
        <v>74</v>
      </c>
      <c r="BF32" t="s">
        <v>74</v>
      </c>
      <c r="BG32" t="s">
        <v>74</v>
      </c>
      <c r="BH32" t="s">
        <v>74</v>
      </c>
      <c r="BI32">
        <v>3</v>
      </c>
      <c r="BJ32" t="s">
        <v>441</v>
      </c>
      <c r="BK32" t="s">
        <v>93</v>
      </c>
      <c r="BL32" t="s">
        <v>202</v>
      </c>
      <c r="BM32" t="s">
        <v>442</v>
      </c>
      <c r="BN32" t="s">
        <v>74</v>
      </c>
      <c r="BO32" t="s">
        <v>74</v>
      </c>
      <c r="BP32" t="s">
        <v>74</v>
      </c>
      <c r="BQ32" t="s">
        <v>74</v>
      </c>
      <c r="BR32" t="s">
        <v>96</v>
      </c>
      <c r="BS32" t="s">
        <v>485</v>
      </c>
      <c r="BT32" t="str">
        <f>HYPERLINK("https%3A%2F%2Fwww.webofscience.com%2Fwos%2Fwoscc%2Ffull-record%2FWOS:A1994PH72800011","View Full Record in Web of Science")</f>
        <v>View Full Record in Web of Science</v>
      </c>
    </row>
    <row r="33" spans="1:72" x14ac:dyDescent="0.15">
      <c r="A33" t="s">
        <v>72</v>
      </c>
      <c r="B33" t="s">
        <v>486</v>
      </c>
      <c r="C33" t="s">
        <v>74</v>
      </c>
      <c r="D33" t="s">
        <v>74</v>
      </c>
      <c r="E33" t="s">
        <v>74</v>
      </c>
      <c r="F33" t="s">
        <v>486</v>
      </c>
      <c r="G33" t="s">
        <v>74</v>
      </c>
      <c r="H33" t="s">
        <v>74</v>
      </c>
      <c r="I33" t="s">
        <v>487</v>
      </c>
      <c r="J33" t="s">
        <v>488</v>
      </c>
      <c r="K33" t="s">
        <v>74</v>
      </c>
      <c r="L33" t="s">
        <v>74</v>
      </c>
      <c r="M33" t="s">
        <v>77</v>
      </c>
      <c r="N33" t="s">
        <v>396</v>
      </c>
      <c r="O33" t="s">
        <v>74</v>
      </c>
      <c r="P33" t="s">
        <v>74</v>
      </c>
      <c r="Q33" t="s">
        <v>74</v>
      </c>
      <c r="R33" t="s">
        <v>74</v>
      </c>
      <c r="S33" t="s">
        <v>74</v>
      </c>
      <c r="T33" t="s">
        <v>74</v>
      </c>
      <c r="U33" t="s">
        <v>74</v>
      </c>
      <c r="V33" t="s">
        <v>74</v>
      </c>
      <c r="W33" t="s">
        <v>74</v>
      </c>
      <c r="X33" t="s">
        <v>74</v>
      </c>
      <c r="Y33" t="s">
        <v>74</v>
      </c>
      <c r="Z33" t="s">
        <v>74</v>
      </c>
      <c r="AA33" t="s">
        <v>74</v>
      </c>
      <c r="AB33" t="s">
        <v>74</v>
      </c>
      <c r="AC33" t="s">
        <v>74</v>
      </c>
      <c r="AD33" t="s">
        <v>74</v>
      </c>
      <c r="AE33" t="s">
        <v>74</v>
      </c>
      <c r="AF33" t="s">
        <v>74</v>
      </c>
      <c r="AG33">
        <v>0</v>
      </c>
      <c r="AH33">
        <v>0</v>
      </c>
      <c r="AI33">
        <v>0</v>
      </c>
      <c r="AJ33">
        <v>0</v>
      </c>
      <c r="AK33">
        <v>0</v>
      </c>
      <c r="AL33" t="s">
        <v>489</v>
      </c>
      <c r="AM33" t="s">
        <v>109</v>
      </c>
      <c r="AN33" t="s">
        <v>490</v>
      </c>
      <c r="AO33" t="s">
        <v>491</v>
      </c>
      <c r="AP33" t="s">
        <v>74</v>
      </c>
      <c r="AQ33" t="s">
        <v>74</v>
      </c>
      <c r="AR33" t="s">
        <v>492</v>
      </c>
      <c r="AS33" t="s">
        <v>493</v>
      </c>
      <c r="AT33" t="s">
        <v>424</v>
      </c>
      <c r="AU33">
        <v>1994</v>
      </c>
      <c r="AV33">
        <v>6</v>
      </c>
      <c r="AW33">
        <v>3</v>
      </c>
      <c r="AX33" t="s">
        <v>74</v>
      </c>
      <c r="AY33" t="s">
        <v>74</v>
      </c>
      <c r="AZ33" t="s">
        <v>74</v>
      </c>
      <c r="BA33" t="s">
        <v>74</v>
      </c>
      <c r="BB33">
        <v>293</v>
      </c>
      <c r="BC33">
        <v>293</v>
      </c>
      <c r="BD33" t="s">
        <v>74</v>
      </c>
      <c r="BE33" t="s">
        <v>494</v>
      </c>
      <c r="BF33" t="str">
        <f>HYPERLINK("http://dx.doi.org/10.1017/S0954102094000453","http://dx.doi.org/10.1017/S0954102094000453")</f>
        <v>http://dx.doi.org/10.1017/S0954102094000453</v>
      </c>
      <c r="BG33" t="s">
        <v>74</v>
      </c>
      <c r="BH33" t="s">
        <v>74</v>
      </c>
      <c r="BI33">
        <v>1</v>
      </c>
      <c r="BJ33" t="s">
        <v>495</v>
      </c>
      <c r="BK33" t="s">
        <v>93</v>
      </c>
      <c r="BL33" t="s">
        <v>496</v>
      </c>
      <c r="BM33" t="s">
        <v>497</v>
      </c>
      <c r="BN33" t="s">
        <v>74</v>
      </c>
      <c r="BO33" t="s">
        <v>334</v>
      </c>
      <c r="BP33" t="s">
        <v>74</v>
      </c>
      <c r="BQ33" t="s">
        <v>74</v>
      </c>
      <c r="BR33" t="s">
        <v>96</v>
      </c>
      <c r="BS33" t="s">
        <v>498</v>
      </c>
      <c r="BT33" t="str">
        <f>HYPERLINK("https%3A%2F%2Fwww.webofscience.com%2Fwos%2Fwoscc%2Ffull-record%2FWOS:A1994PF57300001","View Full Record in Web of Science")</f>
        <v>View Full Record in Web of Science</v>
      </c>
    </row>
    <row r="34" spans="1:72" x14ac:dyDescent="0.15">
      <c r="A34" t="s">
        <v>72</v>
      </c>
      <c r="B34" t="s">
        <v>499</v>
      </c>
      <c r="C34" t="s">
        <v>74</v>
      </c>
      <c r="D34" t="s">
        <v>74</v>
      </c>
      <c r="E34" t="s">
        <v>74</v>
      </c>
      <c r="F34" t="s">
        <v>499</v>
      </c>
      <c r="G34" t="s">
        <v>74</v>
      </c>
      <c r="H34" t="s">
        <v>74</v>
      </c>
      <c r="I34" t="s">
        <v>500</v>
      </c>
      <c r="J34" t="s">
        <v>488</v>
      </c>
      <c r="K34" t="s">
        <v>74</v>
      </c>
      <c r="L34" t="s">
        <v>74</v>
      </c>
      <c r="M34" t="s">
        <v>77</v>
      </c>
      <c r="N34" t="s">
        <v>78</v>
      </c>
      <c r="O34" t="s">
        <v>74</v>
      </c>
      <c r="P34" t="s">
        <v>74</v>
      </c>
      <c r="Q34" t="s">
        <v>74</v>
      </c>
      <c r="R34" t="s">
        <v>74</v>
      </c>
      <c r="S34" t="s">
        <v>74</v>
      </c>
      <c r="T34" t="s">
        <v>501</v>
      </c>
      <c r="U34" t="s">
        <v>74</v>
      </c>
      <c r="V34" t="s">
        <v>502</v>
      </c>
      <c r="W34" t="s">
        <v>74</v>
      </c>
      <c r="X34" t="s">
        <v>74</v>
      </c>
      <c r="Y34" t="s">
        <v>503</v>
      </c>
      <c r="Z34" t="s">
        <v>74</v>
      </c>
      <c r="AA34" t="s">
        <v>74</v>
      </c>
      <c r="AB34" t="s">
        <v>504</v>
      </c>
      <c r="AC34" t="s">
        <v>74</v>
      </c>
      <c r="AD34" t="s">
        <v>74</v>
      </c>
      <c r="AE34" t="s">
        <v>74</v>
      </c>
      <c r="AF34" t="s">
        <v>74</v>
      </c>
      <c r="AG34">
        <v>0</v>
      </c>
      <c r="AH34">
        <v>22</v>
      </c>
      <c r="AI34">
        <v>22</v>
      </c>
      <c r="AJ34">
        <v>0</v>
      </c>
      <c r="AK34">
        <v>8</v>
      </c>
      <c r="AL34" t="s">
        <v>489</v>
      </c>
      <c r="AM34" t="s">
        <v>109</v>
      </c>
      <c r="AN34" t="s">
        <v>490</v>
      </c>
      <c r="AO34" t="s">
        <v>491</v>
      </c>
      <c r="AP34" t="s">
        <v>74</v>
      </c>
      <c r="AQ34" t="s">
        <v>74</v>
      </c>
      <c r="AR34" t="s">
        <v>492</v>
      </c>
      <c r="AS34" t="s">
        <v>493</v>
      </c>
      <c r="AT34" t="s">
        <v>424</v>
      </c>
      <c r="AU34">
        <v>1994</v>
      </c>
      <c r="AV34">
        <v>6</v>
      </c>
      <c r="AW34">
        <v>3</v>
      </c>
      <c r="AX34" t="s">
        <v>74</v>
      </c>
      <c r="AY34" t="s">
        <v>74</v>
      </c>
      <c r="AZ34" t="s">
        <v>74</v>
      </c>
      <c r="BA34" t="s">
        <v>74</v>
      </c>
      <c r="BB34">
        <v>295</v>
      </c>
      <c r="BC34">
        <v>305</v>
      </c>
      <c r="BD34" t="s">
        <v>74</v>
      </c>
      <c r="BE34" t="s">
        <v>505</v>
      </c>
      <c r="BF34" t="str">
        <f>HYPERLINK("http://dx.doi.org/10.1017/S0954102094000465","http://dx.doi.org/10.1017/S0954102094000465")</f>
        <v>http://dx.doi.org/10.1017/S0954102094000465</v>
      </c>
      <c r="BG34" t="s">
        <v>74</v>
      </c>
      <c r="BH34" t="s">
        <v>74</v>
      </c>
      <c r="BI34">
        <v>11</v>
      </c>
      <c r="BJ34" t="s">
        <v>495</v>
      </c>
      <c r="BK34" t="s">
        <v>93</v>
      </c>
      <c r="BL34" t="s">
        <v>496</v>
      </c>
      <c r="BM34" t="s">
        <v>497</v>
      </c>
      <c r="BN34" t="s">
        <v>74</v>
      </c>
      <c r="BO34" t="s">
        <v>74</v>
      </c>
      <c r="BP34" t="s">
        <v>74</v>
      </c>
      <c r="BQ34" t="s">
        <v>74</v>
      </c>
      <c r="BR34" t="s">
        <v>96</v>
      </c>
      <c r="BS34" t="s">
        <v>506</v>
      </c>
      <c r="BT34" t="str">
        <f>HYPERLINK("https%3A%2F%2Fwww.webofscience.com%2Fwos%2Fwoscc%2Ffull-record%2FWOS:A1994PF57300002","View Full Record in Web of Science")</f>
        <v>View Full Record in Web of Science</v>
      </c>
    </row>
    <row r="35" spans="1:72" x14ac:dyDescent="0.15">
      <c r="A35" t="s">
        <v>72</v>
      </c>
      <c r="B35" t="s">
        <v>507</v>
      </c>
      <c r="C35" t="s">
        <v>74</v>
      </c>
      <c r="D35" t="s">
        <v>74</v>
      </c>
      <c r="E35" t="s">
        <v>74</v>
      </c>
      <c r="F35" t="s">
        <v>507</v>
      </c>
      <c r="G35" t="s">
        <v>74</v>
      </c>
      <c r="H35" t="s">
        <v>74</v>
      </c>
      <c r="I35" t="s">
        <v>508</v>
      </c>
      <c r="J35" t="s">
        <v>488</v>
      </c>
      <c r="K35" t="s">
        <v>74</v>
      </c>
      <c r="L35" t="s">
        <v>74</v>
      </c>
      <c r="M35" t="s">
        <v>77</v>
      </c>
      <c r="N35" t="s">
        <v>78</v>
      </c>
      <c r="O35" t="s">
        <v>74</v>
      </c>
      <c r="P35" t="s">
        <v>74</v>
      </c>
      <c r="Q35" t="s">
        <v>74</v>
      </c>
      <c r="R35" t="s">
        <v>74</v>
      </c>
      <c r="S35" t="s">
        <v>74</v>
      </c>
      <c r="T35" t="s">
        <v>509</v>
      </c>
      <c r="U35" t="s">
        <v>74</v>
      </c>
      <c r="V35" t="s">
        <v>510</v>
      </c>
      <c r="W35" t="s">
        <v>74</v>
      </c>
      <c r="X35" t="s">
        <v>74</v>
      </c>
      <c r="Y35" t="s">
        <v>511</v>
      </c>
      <c r="Z35" t="s">
        <v>74</v>
      </c>
      <c r="AA35" t="s">
        <v>74</v>
      </c>
      <c r="AB35" t="s">
        <v>74</v>
      </c>
      <c r="AC35" t="s">
        <v>74</v>
      </c>
      <c r="AD35" t="s">
        <v>74</v>
      </c>
      <c r="AE35" t="s">
        <v>74</v>
      </c>
      <c r="AF35" t="s">
        <v>74</v>
      </c>
      <c r="AG35">
        <v>0</v>
      </c>
      <c r="AH35">
        <v>45</v>
      </c>
      <c r="AI35">
        <v>51</v>
      </c>
      <c r="AJ35">
        <v>2</v>
      </c>
      <c r="AK35">
        <v>10</v>
      </c>
      <c r="AL35" t="s">
        <v>489</v>
      </c>
      <c r="AM35" t="s">
        <v>109</v>
      </c>
      <c r="AN35" t="s">
        <v>490</v>
      </c>
      <c r="AO35" t="s">
        <v>491</v>
      </c>
      <c r="AP35" t="s">
        <v>74</v>
      </c>
      <c r="AQ35" t="s">
        <v>74</v>
      </c>
      <c r="AR35" t="s">
        <v>492</v>
      </c>
      <c r="AS35" t="s">
        <v>493</v>
      </c>
      <c r="AT35" t="s">
        <v>424</v>
      </c>
      <c r="AU35">
        <v>1994</v>
      </c>
      <c r="AV35">
        <v>6</v>
      </c>
      <c r="AW35">
        <v>3</v>
      </c>
      <c r="AX35" t="s">
        <v>74</v>
      </c>
      <c r="AY35" t="s">
        <v>74</v>
      </c>
      <c r="AZ35" t="s">
        <v>74</v>
      </c>
      <c r="BA35" t="s">
        <v>74</v>
      </c>
      <c r="BB35">
        <v>307</v>
      </c>
      <c r="BC35">
        <v>314</v>
      </c>
      <c r="BD35" t="s">
        <v>74</v>
      </c>
      <c r="BE35" t="s">
        <v>512</v>
      </c>
      <c r="BF35" t="str">
        <f>HYPERLINK("http://dx.doi.org/10.1017/S0954102094000477","http://dx.doi.org/10.1017/S0954102094000477")</f>
        <v>http://dx.doi.org/10.1017/S0954102094000477</v>
      </c>
      <c r="BG35" t="s">
        <v>74</v>
      </c>
      <c r="BH35" t="s">
        <v>74</v>
      </c>
      <c r="BI35">
        <v>8</v>
      </c>
      <c r="BJ35" t="s">
        <v>495</v>
      </c>
      <c r="BK35" t="s">
        <v>93</v>
      </c>
      <c r="BL35" t="s">
        <v>496</v>
      </c>
      <c r="BM35" t="s">
        <v>497</v>
      </c>
      <c r="BN35" t="s">
        <v>74</v>
      </c>
      <c r="BO35" t="s">
        <v>513</v>
      </c>
      <c r="BP35" t="s">
        <v>74</v>
      </c>
      <c r="BQ35" t="s">
        <v>74</v>
      </c>
      <c r="BR35" t="s">
        <v>96</v>
      </c>
      <c r="BS35" t="s">
        <v>514</v>
      </c>
      <c r="BT35" t="str">
        <f>HYPERLINK("https%3A%2F%2Fwww.webofscience.com%2Fwos%2Fwoscc%2Ffull-record%2FWOS:A1994PF57300003","View Full Record in Web of Science")</f>
        <v>View Full Record in Web of Science</v>
      </c>
    </row>
    <row r="36" spans="1:72" x14ac:dyDescent="0.15">
      <c r="A36" t="s">
        <v>72</v>
      </c>
      <c r="B36" t="s">
        <v>515</v>
      </c>
      <c r="C36" t="s">
        <v>74</v>
      </c>
      <c r="D36" t="s">
        <v>74</v>
      </c>
      <c r="E36" t="s">
        <v>74</v>
      </c>
      <c r="F36" t="s">
        <v>515</v>
      </c>
      <c r="G36" t="s">
        <v>74</v>
      </c>
      <c r="H36" t="s">
        <v>74</v>
      </c>
      <c r="I36" t="s">
        <v>516</v>
      </c>
      <c r="J36" t="s">
        <v>488</v>
      </c>
      <c r="K36" t="s">
        <v>74</v>
      </c>
      <c r="L36" t="s">
        <v>74</v>
      </c>
      <c r="M36" t="s">
        <v>77</v>
      </c>
      <c r="N36" t="s">
        <v>78</v>
      </c>
      <c r="O36" t="s">
        <v>74</v>
      </c>
      <c r="P36" t="s">
        <v>74</v>
      </c>
      <c r="Q36" t="s">
        <v>74</v>
      </c>
      <c r="R36" t="s">
        <v>74</v>
      </c>
      <c r="S36" t="s">
        <v>74</v>
      </c>
      <c r="T36" t="s">
        <v>517</v>
      </c>
      <c r="U36" t="s">
        <v>74</v>
      </c>
      <c r="V36" t="s">
        <v>518</v>
      </c>
      <c r="W36" t="s">
        <v>74</v>
      </c>
      <c r="X36" t="s">
        <v>74</v>
      </c>
      <c r="Y36" t="s">
        <v>519</v>
      </c>
      <c r="Z36" t="s">
        <v>74</v>
      </c>
      <c r="AA36" t="s">
        <v>74</v>
      </c>
      <c r="AB36" t="s">
        <v>520</v>
      </c>
      <c r="AC36" t="s">
        <v>74</v>
      </c>
      <c r="AD36" t="s">
        <v>74</v>
      </c>
      <c r="AE36" t="s">
        <v>74</v>
      </c>
      <c r="AF36" t="s">
        <v>74</v>
      </c>
      <c r="AG36">
        <v>0</v>
      </c>
      <c r="AH36">
        <v>31</v>
      </c>
      <c r="AI36">
        <v>37</v>
      </c>
      <c r="AJ36">
        <v>0</v>
      </c>
      <c r="AK36">
        <v>5</v>
      </c>
      <c r="AL36" t="s">
        <v>489</v>
      </c>
      <c r="AM36" t="s">
        <v>109</v>
      </c>
      <c r="AN36" t="s">
        <v>490</v>
      </c>
      <c r="AO36" t="s">
        <v>491</v>
      </c>
      <c r="AP36" t="s">
        <v>74</v>
      </c>
      <c r="AQ36" t="s">
        <v>74</v>
      </c>
      <c r="AR36" t="s">
        <v>492</v>
      </c>
      <c r="AS36" t="s">
        <v>493</v>
      </c>
      <c r="AT36" t="s">
        <v>424</v>
      </c>
      <c r="AU36">
        <v>1994</v>
      </c>
      <c r="AV36">
        <v>6</v>
      </c>
      <c r="AW36">
        <v>3</v>
      </c>
      <c r="AX36" t="s">
        <v>74</v>
      </c>
      <c r="AY36" t="s">
        <v>74</v>
      </c>
      <c r="AZ36" t="s">
        <v>74</v>
      </c>
      <c r="BA36" t="s">
        <v>74</v>
      </c>
      <c r="BB36">
        <v>315</v>
      </c>
      <c r="BC36">
        <v>324</v>
      </c>
      <c r="BD36" t="s">
        <v>74</v>
      </c>
      <c r="BE36" t="s">
        <v>521</v>
      </c>
      <c r="BF36" t="str">
        <f>HYPERLINK("http://dx.doi.org/10.1017/S0954102094000489","http://dx.doi.org/10.1017/S0954102094000489")</f>
        <v>http://dx.doi.org/10.1017/S0954102094000489</v>
      </c>
      <c r="BG36" t="s">
        <v>74</v>
      </c>
      <c r="BH36" t="s">
        <v>74</v>
      </c>
      <c r="BI36">
        <v>10</v>
      </c>
      <c r="BJ36" t="s">
        <v>495</v>
      </c>
      <c r="BK36" t="s">
        <v>93</v>
      </c>
      <c r="BL36" t="s">
        <v>496</v>
      </c>
      <c r="BM36" t="s">
        <v>497</v>
      </c>
      <c r="BN36" t="s">
        <v>74</v>
      </c>
      <c r="BO36" t="s">
        <v>74</v>
      </c>
      <c r="BP36" t="s">
        <v>74</v>
      </c>
      <c r="BQ36" t="s">
        <v>74</v>
      </c>
      <c r="BR36" t="s">
        <v>96</v>
      </c>
      <c r="BS36" t="s">
        <v>522</v>
      </c>
      <c r="BT36" t="str">
        <f>HYPERLINK("https%3A%2F%2Fwww.webofscience.com%2Fwos%2Fwoscc%2Ffull-record%2FWOS:A1994PF57300004","View Full Record in Web of Science")</f>
        <v>View Full Record in Web of Science</v>
      </c>
    </row>
    <row r="37" spans="1:72" x14ac:dyDescent="0.15">
      <c r="A37" t="s">
        <v>72</v>
      </c>
      <c r="B37" t="s">
        <v>523</v>
      </c>
      <c r="C37" t="s">
        <v>74</v>
      </c>
      <c r="D37" t="s">
        <v>74</v>
      </c>
      <c r="E37" t="s">
        <v>74</v>
      </c>
      <c r="F37" t="s">
        <v>523</v>
      </c>
      <c r="G37" t="s">
        <v>74</v>
      </c>
      <c r="H37" t="s">
        <v>74</v>
      </c>
      <c r="I37" t="s">
        <v>524</v>
      </c>
      <c r="J37" t="s">
        <v>488</v>
      </c>
      <c r="K37" t="s">
        <v>74</v>
      </c>
      <c r="L37" t="s">
        <v>74</v>
      </c>
      <c r="M37" t="s">
        <v>77</v>
      </c>
      <c r="N37" t="s">
        <v>78</v>
      </c>
      <c r="O37" t="s">
        <v>74</v>
      </c>
      <c r="P37" t="s">
        <v>74</v>
      </c>
      <c r="Q37" t="s">
        <v>74</v>
      </c>
      <c r="R37" t="s">
        <v>74</v>
      </c>
      <c r="S37" t="s">
        <v>74</v>
      </c>
      <c r="T37" t="s">
        <v>525</v>
      </c>
      <c r="U37" t="s">
        <v>74</v>
      </c>
      <c r="V37" t="s">
        <v>526</v>
      </c>
      <c r="W37" t="s">
        <v>74</v>
      </c>
      <c r="X37" t="s">
        <v>74</v>
      </c>
      <c r="Y37" t="s">
        <v>527</v>
      </c>
      <c r="Z37" t="s">
        <v>74</v>
      </c>
      <c r="AA37" t="s">
        <v>528</v>
      </c>
      <c r="AB37" t="s">
        <v>529</v>
      </c>
      <c r="AC37" t="s">
        <v>74</v>
      </c>
      <c r="AD37" t="s">
        <v>74</v>
      </c>
      <c r="AE37" t="s">
        <v>74</v>
      </c>
      <c r="AF37" t="s">
        <v>74</v>
      </c>
      <c r="AG37">
        <v>0</v>
      </c>
      <c r="AH37">
        <v>20</v>
      </c>
      <c r="AI37">
        <v>21</v>
      </c>
      <c r="AJ37">
        <v>0</v>
      </c>
      <c r="AK37">
        <v>2</v>
      </c>
      <c r="AL37" t="s">
        <v>489</v>
      </c>
      <c r="AM37" t="s">
        <v>109</v>
      </c>
      <c r="AN37" t="s">
        <v>490</v>
      </c>
      <c r="AO37" t="s">
        <v>491</v>
      </c>
      <c r="AP37" t="s">
        <v>74</v>
      </c>
      <c r="AQ37" t="s">
        <v>74</v>
      </c>
      <c r="AR37" t="s">
        <v>492</v>
      </c>
      <c r="AS37" t="s">
        <v>493</v>
      </c>
      <c r="AT37" t="s">
        <v>424</v>
      </c>
      <c r="AU37">
        <v>1994</v>
      </c>
      <c r="AV37">
        <v>6</v>
      </c>
      <c r="AW37">
        <v>3</v>
      </c>
      <c r="AX37" t="s">
        <v>74</v>
      </c>
      <c r="AY37" t="s">
        <v>74</v>
      </c>
      <c r="AZ37" t="s">
        <v>74</v>
      </c>
      <c r="BA37" t="s">
        <v>74</v>
      </c>
      <c r="BB37">
        <v>325</v>
      </c>
      <c r="BC37">
        <v>332</v>
      </c>
      <c r="BD37" t="s">
        <v>74</v>
      </c>
      <c r="BE37" t="s">
        <v>530</v>
      </c>
      <c r="BF37" t="str">
        <f>HYPERLINK("http://dx.doi.org/10.1017/S0954102094000490","http://dx.doi.org/10.1017/S0954102094000490")</f>
        <v>http://dx.doi.org/10.1017/S0954102094000490</v>
      </c>
      <c r="BG37" t="s">
        <v>74</v>
      </c>
      <c r="BH37" t="s">
        <v>74</v>
      </c>
      <c r="BI37">
        <v>8</v>
      </c>
      <c r="BJ37" t="s">
        <v>495</v>
      </c>
      <c r="BK37" t="s">
        <v>93</v>
      </c>
      <c r="BL37" t="s">
        <v>496</v>
      </c>
      <c r="BM37" t="s">
        <v>497</v>
      </c>
      <c r="BN37" t="s">
        <v>74</v>
      </c>
      <c r="BO37" t="s">
        <v>74</v>
      </c>
      <c r="BP37" t="s">
        <v>74</v>
      </c>
      <c r="BQ37" t="s">
        <v>74</v>
      </c>
      <c r="BR37" t="s">
        <v>96</v>
      </c>
      <c r="BS37" t="s">
        <v>531</v>
      </c>
      <c r="BT37" t="str">
        <f>HYPERLINK("https%3A%2F%2Fwww.webofscience.com%2Fwos%2Fwoscc%2Ffull-record%2FWOS:A1994PF57300005","View Full Record in Web of Science")</f>
        <v>View Full Record in Web of Science</v>
      </c>
    </row>
    <row r="38" spans="1:72" x14ac:dyDescent="0.15">
      <c r="A38" t="s">
        <v>72</v>
      </c>
      <c r="B38" t="s">
        <v>532</v>
      </c>
      <c r="C38" t="s">
        <v>74</v>
      </c>
      <c r="D38" t="s">
        <v>74</v>
      </c>
      <c r="E38" t="s">
        <v>74</v>
      </c>
      <c r="F38" t="s">
        <v>532</v>
      </c>
      <c r="G38" t="s">
        <v>74</v>
      </c>
      <c r="H38" t="s">
        <v>74</v>
      </c>
      <c r="I38" t="s">
        <v>533</v>
      </c>
      <c r="J38" t="s">
        <v>488</v>
      </c>
      <c r="K38" t="s">
        <v>74</v>
      </c>
      <c r="L38" t="s">
        <v>74</v>
      </c>
      <c r="M38" t="s">
        <v>77</v>
      </c>
      <c r="N38" t="s">
        <v>78</v>
      </c>
      <c r="O38" t="s">
        <v>74</v>
      </c>
      <c r="P38" t="s">
        <v>74</v>
      </c>
      <c r="Q38" t="s">
        <v>74</v>
      </c>
      <c r="R38" t="s">
        <v>74</v>
      </c>
      <c r="S38" t="s">
        <v>74</v>
      </c>
      <c r="T38" t="s">
        <v>534</v>
      </c>
      <c r="U38" t="s">
        <v>74</v>
      </c>
      <c r="V38" t="s">
        <v>535</v>
      </c>
      <c r="W38" t="s">
        <v>74</v>
      </c>
      <c r="X38" t="s">
        <v>74</v>
      </c>
      <c r="Y38" t="s">
        <v>536</v>
      </c>
      <c r="Z38" t="s">
        <v>74</v>
      </c>
      <c r="AA38" t="s">
        <v>74</v>
      </c>
      <c r="AB38" t="s">
        <v>74</v>
      </c>
      <c r="AC38" t="s">
        <v>74</v>
      </c>
      <c r="AD38" t="s">
        <v>74</v>
      </c>
      <c r="AE38" t="s">
        <v>74</v>
      </c>
      <c r="AF38" t="s">
        <v>74</v>
      </c>
      <c r="AG38">
        <v>0</v>
      </c>
      <c r="AH38">
        <v>18</v>
      </c>
      <c r="AI38">
        <v>19</v>
      </c>
      <c r="AJ38">
        <v>0</v>
      </c>
      <c r="AK38">
        <v>2</v>
      </c>
      <c r="AL38" t="s">
        <v>489</v>
      </c>
      <c r="AM38" t="s">
        <v>109</v>
      </c>
      <c r="AN38" t="s">
        <v>490</v>
      </c>
      <c r="AO38" t="s">
        <v>491</v>
      </c>
      <c r="AP38" t="s">
        <v>74</v>
      </c>
      <c r="AQ38" t="s">
        <v>74</v>
      </c>
      <c r="AR38" t="s">
        <v>492</v>
      </c>
      <c r="AS38" t="s">
        <v>493</v>
      </c>
      <c r="AT38" t="s">
        <v>424</v>
      </c>
      <c r="AU38">
        <v>1994</v>
      </c>
      <c r="AV38">
        <v>6</v>
      </c>
      <c r="AW38">
        <v>3</v>
      </c>
      <c r="AX38" t="s">
        <v>74</v>
      </c>
      <c r="AY38" t="s">
        <v>74</v>
      </c>
      <c r="AZ38" t="s">
        <v>74</v>
      </c>
      <c r="BA38" t="s">
        <v>74</v>
      </c>
      <c r="BB38">
        <v>333</v>
      </c>
      <c r="BC38">
        <v>338</v>
      </c>
      <c r="BD38" t="s">
        <v>74</v>
      </c>
      <c r="BE38" t="s">
        <v>537</v>
      </c>
      <c r="BF38" t="str">
        <f>HYPERLINK("http://dx.doi.org/10.1017/S0954102094000507","http://dx.doi.org/10.1017/S0954102094000507")</f>
        <v>http://dx.doi.org/10.1017/S0954102094000507</v>
      </c>
      <c r="BG38" t="s">
        <v>74</v>
      </c>
      <c r="BH38" t="s">
        <v>74</v>
      </c>
      <c r="BI38">
        <v>6</v>
      </c>
      <c r="BJ38" t="s">
        <v>495</v>
      </c>
      <c r="BK38" t="s">
        <v>93</v>
      </c>
      <c r="BL38" t="s">
        <v>496</v>
      </c>
      <c r="BM38" t="s">
        <v>497</v>
      </c>
      <c r="BN38" t="s">
        <v>74</v>
      </c>
      <c r="BO38" t="s">
        <v>74</v>
      </c>
      <c r="BP38" t="s">
        <v>74</v>
      </c>
      <c r="BQ38" t="s">
        <v>74</v>
      </c>
      <c r="BR38" t="s">
        <v>96</v>
      </c>
      <c r="BS38" t="s">
        <v>538</v>
      </c>
      <c r="BT38" t="str">
        <f>HYPERLINK("https%3A%2F%2Fwww.webofscience.com%2Fwos%2Fwoscc%2Ffull-record%2FWOS:A1994PF57300006","View Full Record in Web of Science")</f>
        <v>View Full Record in Web of Science</v>
      </c>
    </row>
    <row r="39" spans="1:72" x14ac:dyDescent="0.15">
      <c r="A39" t="s">
        <v>72</v>
      </c>
      <c r="B39" t="s">
        <v>539</v>
      </c>
      <c r="C39" t="s">
        <v>74</v>
      </c>
      <c r="D39" t="s">
        <v>74</v>
      </c>
      <c r="E39" t="s">
        <v>74</v>
      </c>
      <c r="F39" t="s">
        <v>539</v>
      </c>
      <c r="G39" t="s">
        <v>74</v>
      </c>
      <c r="H39" t="s">
        <v>74</v>
      </c>
      <c r="I39" t="s">
        <v>540</v>
      </c>
      <c r="J39" t="s">
        <v>488</v>
      </c>
      <c r="K39" t="s">
        <v>74</v>
      </c>
      <c r="L39" t="s">
        <v>74</v>
      </c>
      <c r="M39" t="s">
        <v>77</v>
      </c>
      <c r="N39" t="s">
        <v>78</v>
      </c>
      <c r="O39" t="s">
        <v>74</v>
      </c>
      <c r="P39" t="s">
        <v>74</v>
      </c>
      <c r="Q39" t="s">
        <v>74</v>
      </c>
      <c r="R39" t="s">
        <v>74</v>
      </c>
      <c r="S39" t="s">
        <v>74</v>
      </c>
      <c r="T39" t="s">
        <v>541</v>
      </c>
      <c r="U39" t="s">
        <v>74</v>
      </c>
      <c r="V39" t="s">
        <v>542</v>
      </c>
      <c r="W39" t="s">
        <v>74</v>
      </c>
      <c r="X39" t="s">
        <v>74</v>
      </c>
      <c r="Y39" t="s">
        <v>543</v>
      </c>
      <c r="Z39" t="s">
        <v>74</v>
      </c>
      <c r="AA39" t="s">
        <v>544</v>
      </c>
      <c r="AB39" t="s">
        <v>545</v>
      </c>
      <c r="AC39" t="s">
        <v>74</v>
      </c>
      <c r="AD39" t="s">
        <v>74</v>
      </c>
      <c r="AE39" t="s">
        <v>74</v>
      </c>
      <c r="AF39" t="s">
        <v>74</v>
      </c>
      <c r="AG39">
        <v>0</v>
      </c>
      <c r="AH39">
        <v>26</v>
      </c>
      <c r="AI39">
        <v>27</v>
      </c>
      <c r="AJ39">
        <v>0</v>
      </c>
      <c r="AK39">
        <v>4</v>
      </c>
      <c r="AL39" t="s">
        <v>489</v>
      </c>
      <c r="AM39" t="s">
        <v>109</v>
      </c>
      <c r="AN39" t="s">
        <v>490</v>
      </c>
      <c r="AO39" t="s">
        <v>491</v>
      </c>
      <c r="AP39" t="s">
        <v>74</v>
      </c>
      <c r="AQ39" t="s">
        <v>74</v>
      </c>
      <c r="AR39" t="s">
        <v>492</v>
      </c>
      <c r="AS39" t="s">
        <v>493</v>
      </c>
      <c r="AT39" t="s">
        <v>424</v>
      </c>
      <c r="AU39">
        <v>1994</v>
      </c>
      <c r="AV39">
        <v>6</v>
      </c>
      <c r="AW39">
        <v>3</v>
      </c>
      <c r="AX39" t="s">
        <v>74</v>
      </c>
      <c r="AY39" t="s">
        <v>74</v>
      </c>
      <c r="AZ39" t="s">
        <v>74</v>
      </c>
      <c r="BA39" t="s">
        <v>74</v>
      </c>
      <c r="BB39">
        <v>339</v>
      </c>
      <c r="BC39">
        <v>346</v>
      </c>
      <c r="BD39" t="s">
        <v>74</v>
      </c>
      <c r="BE39" t="s">
        <v>546</v>
      </c>
      <c r="BF39" t="str">
        <f>HYPERLINK("http://dx.doi.org/10.1017/S0954102094000519","http://dx.doi.org/10.1017/S0954102094000519")</f>
        <v>http://dx.doi.org/10.1017/S0954102094000519</v>
      </c>
      <c r="BG39" t="s">
        <v>74</v>
      </c>
      <c r="BH39" t="s">
        <v>74</v>
      </c>
      <c r="BI39">
        <v>8</v>
      </c>
      <c r="BJ39" t="s">
        <v>495</v>
      </c>
      <c r="BK39" t="s">
        <v>93</v>
      </c>
      <c r="BL39" t="s">
        <v>496</v>
      </c>
      <c r="BM39" t="s">
        <v>497</v>
      </c>
      <c r="BN39" t="s">
        <v>74</v>
      </c>
      <c r="BO39" t="s">
        <v>74</v>
      </c>
      <c r="BP39" t="s">
        <v>74</v>
      </c>
      <c r="BQ39" t="s">
        <v>74</v>
      </c>
      <c r="BR39" t="s">
        <v>96</v>
      </c>
      <c r="BS39" t="s">
        <v>547</v>
      </c>
      <c r="BT39" t="str">
        <f>HYPERLINK("https%3A%2F%2Fwww.webofscience.com%2Fwos%2Fwoscc%2Ffull-record%2FWOS:A1994PF57300007","View Full Record in Web of Science")</f>
        <v>View Full Record in Web of Science</v>
      </c>
    </row>
    <row r="40" spans="1:72" x14ac:dyDescent="0.15">
      <c r="A40" t="s">
        <v>72</v>
      </c>
      <c r="B40" t="s">
        <v>548</v>
      </c>
      <c r="C40" t="s">
        <v>74</v>
      </c>
      <c r="D40" t="s">
        <v>74</v>
      </c>
      <c r="E40" t="s">
        <v>74</v>
      </c>
      <c r="F40" t="s">
        <v>548</v>
      </c>
      <c r="G40" t="s">
        <v>74</v>
      </c>
      <c r="H40" t="s">
        <v>74</v>
      </c>
      <c r="I40" t="s">
        <v>549</v>
      </c>
      <c r="J40" t="s">
        <v>488</v>
      </c>
      <c r="K40" t="s">
        <v>74</v>
      </c>
      <c r="L40" t="s">
        <v>74</v>
      </c>
      <c r="M40" t="s">
        <v>77</v>
      </c>
      <c r="N40" t="s">
        <v>78</v>
      </c>
      <c r="O40" t="s">
        <v>74</v>
      </c>
      <c r="P40" t="s">
        <v>74</v>
      </c>
      <c r="Q40" t="s">
        <v>74</v>
      </c>
      <c r="R40" t="s">
        <v>74</v>
      </c>
      <c r="S40" t="s">
        <v>74</v>
      </c>
      <c r="T40" t="s">
        <v>550</v>
      </c>
      <c r="U40" t="s">
        <v>74</v>
      </c>
      <c r="V40" t="s">
        <v>551</v>
      </c>
      <c r="W40" t="s">
        <v>74</v>
      </c>
      <c r="X40" t="s">
        <v>74</v>
      </c>
      <c r="Y40" t="s">
        <v>552</v>
      </c>
      <c r="Z40" t="s">
        <v>74</v>
      </c>
      <c r="AA40" t="s">
        <v>74</v>
      </c>
      <c r="AB40" t="s">
        <v>74</v>
      </c>
      <c r="AC40" t="s">
        <v>74</v>
      </c>
      <c r="AD40" t="s">
        <v>74</v>
      </c>
      <c r="AE40" t="s">
        <v>74</v>
      </c>
      <c r="AF40" t="s">
        <v>74</v>
      </c>
      <c r="AG40">
        <v>0</v>
      </c>
      <c r="AH40">
        <v>22</v>
      </c>
      <c r="AI40">
        <v>22</v>
      </c>
      <c r="AJ40">
        <v>0</v>
      </c>
      <c r="AK40">
        <v>0</v>
      </c>
      <c r="AL40" t="s">
        <v>489</v>
      </c>
      <c r="AM40" t="s">
        <v>109</v>
      </c>
      <c r="AN40" t="s">
        <v>490</v>
      </c>
      <c r="AO40" t="s">
        <v>491</v>
      </c>
      <c r="AP40" t="s">
        <v>74</v>
      </c>
      <c r="AQ40" t="s">
        <v>74</v>
      </c>
      <c r="AR40" t="s">
        <v>492</v>
      </c>
      <c r="AS40" t="s">
        <v>493</v>
      </c>
      <c r="AT40" t="s">
        <v>424</v>
      </c>
      <c r="AU40">
        <v>1994</v>
      </c>
      <c r="AV40">
        <v>6</v>
      </c>
      <c r="AW40">
        <v>3</v>
      </c>
      <c r="AX40" t="s">
        <v>74</v>
      </c>
      <c r="AY40" t="s">
        <v>74</v>
      </c>
      <c r="AZ40" t="s">
        <v>74</v>
      </c>
      <c r="BA40" t="s">
        <v>74</v>
      </c>
      <c r="BB40">
        <v>347</v>
      </c>
      <c r="BC40">
        <v>352</v>
      </c>
      <c r="BD40" t="s">
        <v>74</v>
      </c>
      <c r="BE40" t="s">
        <v>553</v>
      </c>
      <c r="BF40" t="str">
        <f>HYPERLINK("http://dx.doi.org/10.1017/S0954102094000520","http://dx.doi.org/10.1017/S0954102094000520")</f>
        <v>http://dx.doi.org/10.1017/S0954102094000520</v>
      </c>
      <c r="BG40" t="s">
        <v>74</v>
      </c>
      <c r="BH40" t="s">
        <v>74</v>
      </c>
      <c r="BI40">
        <v>6</v>
      </c>
      <c r="BJ40" t="s">
        <v>495</v>
      </c>
      <c r="BK40" t="s">
        <v>93</v>
      </c>
      <c r="BL40" t="s">
        <v>496</v>
      </c>
      <c r="BM40" t="s">
        <v>497</v>
      </c>
      <c r="BN40" t="s">
        <v>74</v>
      </c>
      <c r="BO40" t="s">
        <v>74</v>
      </c>
      <c r="BP40" t="s">
        <v>74</v>
      </c>
      <c r="BQ40" t="s">
        <v>74</v>
      </c>
      <c r="BR40" t="s">
        <v>96</v>
      </c>
      <c r="BS40" t="s">
        <v>554</v>
      </c>
      <c r="BT40" t="str">
        <f>HYPERLINK("https%3A%2F%2Fwww.webofscience.com%2Fwos%2Fwoscc%2Ffull-record%2FWOS:A1994PF57300008","View Full Record in Web of Science")</f>
        <v>View Full Record in Web of Science</v>
      </c>
    </row>
    <row r="41" spans="1:72" x14ac:dyDescent="0.15">
      <c r="A41" t="s">
        <v>72</v>
      </c>
      <c r="B41" t="s">
        <v>555</v>
      </c>
      <c r="C41" t="s">
        <v>74</v>
      </c>
      <c r="D41" t="s">
        <v>74</v>
      </c>
      <c r="E41" t="s">
        <v>74</v>
      </c>
      <c r="F41" t="s">
        <v>555</v>
      </c>
      <c r="G41" t="s">
        <v>74</v>
      </c>
      <c r="H41" t="s">
        <v>74</v>
      </c>
      <c r="I41" t="s">
        <v>556</v>
      </c>
      <c r="J41" t="s">
        <v>488</v>
      </c>
      <c r="K41" t="s">
        <v>74</v>
      </c>
      <c r="L41" t="s">
        <v>74</v>
      </c>
      <c r="M41" t="s">
        <v>77</v>
      </c>
      <c r="N41" t="s">
        <v>557</v>
      </c>
      <c r="O41" t="s">
        <v>74</v>
      </c>
      <c r="P41" t="s">
        <v>74</v>
      </c>
      <c r="Q41" t="s">
        <v>74</v>
      </c>
      <c r="R41" t="s">
        <v>74</v>
      </c>
      <c r="S41" t="s">
        <v>74</v>
      </c>
      <c r="T41" t="s">
        <v>74</v>
      </c>
      <c r="U41" t="s">
        <v>74</v>
      </c>
      <c r="V41" t="s">
        <v>74</v>
      </c>
      <c r="W41" t="s">
        <v>74</v>
      </c>
      <c r="X41" t="s">
        <v>74</v>
      </c>
      <c r="Y41" t="s">
        <v>558</v>
      </c>
      <c r="Z41" t="s">
        <v>74</v>
      </c>
      <c r="AA41" t="s">
        <v>559</v>
      </c>
      <c r="AB41" t="s">
        <v>560</v>
      </c>
      <c r="AC41" t="s">
        <v>74</v>
      </c>
      <c r="AD41" t="s">
        <v>74</v>
      </c>
      <c r="AE41" t="s">
        <v>74</v>
      </c>
      <c r="AF41" t="s">
        <v>74</v>
      </c>
      <c r="AG41">
        <v>0</v>
      </c>
      <c r="AH41">
        <v>106</v>
      </c>
      <c r="AI41">
        <v>110</v>
      </c>
      <c r="AJ41">
        <v>0</v>
      </c>
      <c r="AK41">
        <v>2</v>
      </c>
      <c r="AL41" t="s">
        <v>489</v>
      </c>
      <c r="AM41" t="s">
        <v>109</v>
      </c>
      <c r="AN41" t="s">
        <v>490</v>
      </c>
      <c r="AO41" t="s">
        <v>491</v>
      </c>
      <c r="AP41" t="s">
        <v>74</v>
      </c>
      <c r="AQ41" t="s">
        <v>74</v>
      </c>
      <c r="AR41" t="s">
        <v>492</v>
      </c>
      <c r="AS41" t="s">
        <v>493</v>
      </c>
      <c r="AT41" t="s">
        <v>424</v>
      </c>
      <c r="AU41">
        <v>1994</v>
      </c>
      <c r="AV41">
        <v>6</v>
      </c>
      <c r="AW41">
        <v>3</v>
      </c>
      <c r="AX41" t="s">
        <v>74</v>
      </c>
      <c r="AY41" t="s">
        <v>74</v>
      </c>
      <c r="AZ41" t="s">
        <v>74</v>
      </c>
      <c r="BA41" t="s">
        <v>74</v>
      </c>
      <c r="BB41">
        <v>353</v>
      </c>
      <c r="BC41">
        <v>354</v>
      </c>
      <c r="BD41" t="s">
        <v>74</v>
      </c>
      <c r="BE41" t="s">
        <v>561</v>
      </c>
      <c r="BF41" t="str">
        <f>HYPERLINK("http://dx.doi.org/10.1017/S0954102094000532","http://dx.doi.org/10.1017/S0954102094000532")</f>
        <v>http://dx.doi.org/10.1017/S0954102094000532</v>
      </c>
      <c r="BG41" t="s">
        <v>74</v>
      </c>
      <c r="BH41" t="s">
        <v>74</v>
      </c>
      <c r="BI41">
        <v>2</v>
      </c>
      <c r="BJ41" t="s">
        <v>495</v>
      </c>
      <c r="BK41" t="s">
        <v>93</v>
      </c>
      <c r="BL41" t="s">
        <v>496</v>
      </c>
      <c r="BM41" t="s">
        <v>497</v>
      </c>
      <c r="BN41" t="s">
        <v>74</v>
      </c>
      <c r="BO41" t="s">
        <v>74</v>
      </c>
      <c r="BP41" t="s">
        <v>74</v>
      </c>
      <c r="BQ41" t="s">
        <v>74</v>
      </c>
      <c r="BR41" t="s">
        <v>96</v>
      </c>
      <c r="BS41" t="s">
        <v>562</v>
      </c>
      <c r="BT41" t="str">
        <f>HYPERLINK("https%3A%2F%2Fwww.webofscience.com%2Fwos%2Fwoscc%2Ffull-record%2FWOS:A1994PF57300009","View Full Record in Web of Science")</f>
        <v>View Full Record in Web of Science</v>
      </c>
    </row>
    <row r="42" spans="1:72" x14ac:dyDescent="0.15">
      <c r="A42" t="s">
        <v>72</v>
      </c>
      <c r="B42" t="s">
        <v>563</v>
      </c>
      <c r="C42" t="s">
        <v>74</v>
      </c>
      <c r="D42" t="s">
        <v>74</v>
      </c>
      <c r="E42" t="s">
        <v>74</v>
      </c>
      <c r="F42" t="s">
        <v>563</v>
      </c>
      <c r="G42" t="s">
        <v>74</v>
      </c>
      <c r="H42" t="s">
        <v>74</v>
      </c>
      <c r="I42" t="s">
        <v>564</v>
      </c>
      <c r="J42" t="s">
        <v>488</v>
      </c>
      <c r="K42" t="s">
        <v>74</v>
      </c>
      <c r="L42" t="s">
        <v>74</v>
      </c>
      <c r="M42" t="s">
        <v>77</v>
      </c>
      <c r="N42" t="s">
        <v>78</v>
      </c>
      <c r="O42" t="s">
        <v>74</v>
      </c>
      <c r="P42" t="s">
        <v>74</v>
      </c>
      <c r="Q42" t="s">
        <v>74</v>
      </c>
      <c r="R42" t="s">
        <v>74</v>
      </c>
      <c r="S42" t="s">
        <v>74</v>
      </c>
      <c r="T42" t="s">
        <v>565</v>
      </c>
      <c r="U42" t="s">
        <v>74</v>
      </c>
      <c r="V42" t="s">
        <v>566</v>
      </c>
      <c r="W42" t="s">
        <v>74</v>
      </c>
      <c r="X42" t="s">
        <v>74</v>
      </c>
      <c r="Y42" t="s">
        <v>567</v>
      </c>
      <c r="Z42" t="s">
        <v>74</v>
      </c>
      <c r="AA42" t="s">
        <v>568</v>
      </c>
      <c r="AB42" t="s">
        <v>569</v>
      </c>
      <c r="AC42" t="s">
        <v>74</v>
      </c>
      <c r="AD42" t="s">
        <v>74</v>
      </c>
      <c r="AE42" t="s">
        <v>74</v>
      </c>
      <c r="AF42" t="s">
        <v>74</v>
      </c>
      <c r="AG42">
        <v>0</v>
      </c>
      <c r="AH42">
        <v>40</v>
      </c>
      <c r="AI42">
        <v>49</v>
      </c>
      <c r="AJ42">
        <v>0</v>
      </c>
      <c r="AK42">
        <v>2</v>
      </c>
      <c r="AL42" t="s">
        <v>489</v>
      </c>
      <c r="AM42" t="s">
        <v>109</v>
      </c>
      <c r="AN42" t="s">
        <v>490</v>
      </c>
      <c r="AO42" t="s">
        <v>491</v>
      </c>
      <c r="AP42" t="s">
        <v>74</v>
      </c>
      <c r="AQ42" t="s">
        <v>74</v>
      </c>
      <c r="AR42" t="s">
        <v>492</v>
      </c>
      <c r="AS42" t="s">
        <v>493</v>
      </c>
      <c r="AT42" t="s">
        <v>424</v>
      </c>
      <c r="AU42">
        <v>1994</v>
      </c>
      <c r="AV42">
        <v>6</v>
      </c>
      <c r="AW42">
        <v>3</v>
      </c>
      <c r="AX42" t="s">
        <v>74</v>
      </c>
      <c r="AY42" t="s">
        <v>74</v>
      </c>
      <c r="AZ42" t="s">
        <v>74</v>
      </c>
      <c r="BA42" t="s">
        <v>74</v>
      </c>
      <c r="BB42">
        <v>355</v>
      </c>
      <c r="BC42">
        <v>358</v>
      </c>
      <c r="BD42" t="s">
        <v>74</v>
      </c>
      <c r="BE42" t="s">
        <v>570</v>
      </c>
      <c r="BF42" t="str">
        <f>HYPERLINK("http://dx.doi.org/10.1017/S0954102094000544","http://dx.doi.org/10.1017/S0954102094000544")</f>
        <v>http://dx.doi.org/10.1017/S0954102094000544</v>
      </c>
      <c r="BG42" t="s">
        <v>74</v>
      </c>
      <c r="BH42" t="s">
        <v>74</v>
      </c>
      <c r="BI42">
        <v>4</v>
      </c>
      <c r="BJ42" t="s">
        <v>495</v>
      </c>
      <c r="BK42" t="s">
        <v>93</v>
      </c>
      <c r="BL42" t="s">
        <v>496</v>
      </c>
      <c r="BM42" t="s">
        <v>497</v>
      </c>
      <c r="BN42" t="s">
        <v>74</v>
      </c>
      <c r="BO42" t="s">
        <v>74</v>
      </c>
      <c r="BP42" t="s">
        <v>74</v>
      </c>
      <c r="BQ42" t="s">
        <v>74</v>
      </c>
      <c r="BR42" t="s">
        <v>96</v>
      </c>
      <c r="BS42" t="s">
        <v>571</v>
      </c>
      <c r="BT42" t="str">
        <f>HYPERLINK("https%3A%2F%2Fwww.webofscience.com%2Fwos%2Fwoscc%2Ffull-record%2FWOS:A1994PF57300010","View Full Record in Web of Science")</f>
        <v>View Full Record in Web of Science</v>
      </c>
    </row>
    <row r="43" spans="1:72" x14ac:dyDescent="0.15">
      <c r="A43" t="s">
        <v>72</v>
      </c>
      <c r="B43" t="s">
        <v>572</v>
      </c>
      <c r="C43" t="s">
        <v>74</v>
      </c>
      <c r="D43" t="s">
        <v>74</v>
      </c>
      <c r="E43" t="s">
        <v>74</v>
      </c>
      <c r="F43" t="s">
        <v>572</v>
      </c>
      <c r="G43" t="s">
        <v>74</v>
      </c>
      <c r="H43" t="s">
        <v>74</v>
      </c>
      <c r="I43" t="s">
        <v>573</v>
      </c>
      <c r="J43" t="s">
        <v>488</v>
      </c>
      <c r="K43" t="s">
        <v>74</v>
      </c>
      <c r="L43" t="s">
        <v>74</v>
      </c>
      <c r="M43" t="s">
        <v>77</v>
      </c>
      <c r="N43" t="s">
        <v>78</v>
      </c>
      <c r="O43" t="s">
        <v>74</v>
      </c>
      <c r="P43" t="s">
        <v>74</v>
      </c>
      <c r="Q43" t="s">
        <v>74</v>
      </c>
      <c r="R43" t="s">
        <v>74</v>
      </c>
      <c r="S43" t="s">
        <v>74</v>
      </c>
      <c r="T43" t="s">
        <v>574</v>
      </c>
      <c r="U43" t="s">
        <v>74</v>
      </c>
      <c r="V43" t="s">
        <v>575</v>
      </c>
      <c r="W43" t="s">
        <v>74</v>
      </c>
      <c r="X43" t="s">
        <v>74</v>
      </c>
      <c r="Y43" t="s">
        <v>576</v>
      </c>
      <c r="Z43" t="s">
        <v>74</v>
      </c>
      <c r="AA43" t="s">
        <v>74</v>
      </c>
      <c r="AB43" t="s">
        <v>74</v>
      </c>
      <c r="AC43" t="s">
        <v>74</v>
      </c>
      <c r="AD43" t="s">
        <v>74</v>
      </c>
      <c r="AE43" t="s">
        <v>74</v>
      </c>
      <c r="AF43" t="s">
        <v>74</v>
      </c>
      <c r="AG43">
        <v>0</v>
      </c>
      <c r="AH43">
        <v>25</v>
      </c>
      <c r="AI43">
        <v>25</v>
      </c>
      <c r="AJ43">
        <v>0</v>
      </c>
      <c r="AK43">
        <v>2</v>
      </c>
      <c r="AL43" t="s">
        <v>489</v>
      </c>
      <c r="AM43" t="s">
        <v>109</v>
      </c>
      <c r="AN43" t="s">
        <v>490</v>
      </c>
      <c r="AO43" t="s">
        <v>491</v>
      </c>
      <c r="AP43" t="s">
        <v>74</v>
      </c>
      <c r="AQ43" t="s">
        <v>74</v>
      </c>
      <c r="AR43" t="s">
        <v>492</v>
      </c>
      <c r="AS43" t="s">
        <v>493</v>
      </c>
      <c r="AT43" t="s">
        <v>424</v>
      </c>
      <c r="AU43">
        <v>1994</v>
      </c>
      <c r="AV43">
        <v>6</v>
      </c>
      <c r="AW43">
        <v>3</v>
      </c>
      <c r="AX43" t="s">
        <v>74</v>
      </c>
      <c r="AY43" t="s">
        <v>74</v>
      </c>
      <c r="AZ43" t="s">
        <v>74</v>
      </c>
      <c r="BA43" t="s">
        <v>74</v>
      </c>
      <c r="BB43">
        <v>359</v>
      </c>
      <c r="BC43">
        <v>364</v>
      </c>
      <c r="BD43" t="s">
        <v>74</v>
      </c>
      <c r="BE43" t="s">
        <v>577</v>
      </c>
      <c r="BF43" t="str">
        <f>HYPERLINK("http://dx.doi.org/10.1017/S0954102094000556","http://dx.doi.org/10.1017/S0954102094000556")</f>
        <v>http://dx.doi.org/10.1017/S0954102094000556</v>
      </c>
      <c r="BG43" t="s">
        <v>74</v>
      </c>
      <c r="BH43" t="s">
        <v>74</v>
      </c>
      <c r="BI43">
        <v>6</v>
      </c>
      <c r="BJ43" t="s">
        <v>495</v>
      </c>
      <c r="BK43" t="s">
        <v>93</v>
      </c>
      <c r="BL43" t="s">
        <v>496</v>
      </c>
      <c r="BM43" t="s">
        <v>497</v>
      </c>
      <c r="BN43" t="s">
        <v>74</v>
      </c>
      <c r="BO43" t="s">
        <v>74</v>
      </c>
      <c r="BP43" t="s">
        <v>74</v>
      </c>
      <c r="BQ43" t="s">
        <v>74</v>
      </c>
      <c r="BR43" t="s">
        <v>96</v>
      </c>
      <c r="BS43" t="s">
        <v>578</v>
      </c>
      <c r="BT43" t="str">
        <f>HYPERLINK("https%3A%2F%2Fwww.webofscience.com%2Fwos%2Fwoscc%2Ffull-record%2FWOS:A1994PF57300011","View Full Record in Web of Science")</f>
        <v>View Full Record in Web of Science</v>
      </c>
    </row>
    <row r="44" spans="1:72" x14ac:dyDescent="0.15">
      <c r="A44" t="s">
        <v>72</v>
      </c>
      <c r="B44" t="s">
        <v>579</v>
      </c>
      <c r="C44" t="s">
        <v>74</v>
      </c>
      <c r="D44" t="s">
        <v>74</v>
      </c>
      <c r="E44" t="s">
        <v>74</v>
      </c>
      <c r="F44" t="s">
        <v>579</v>
      </c>
      <c r="G44" t="s">
        <v>74</v>
      </c>
      <c r="H44" t="s">
        <v>74</v>
      </c>
      <c r="I44" t="s">
        <v>580</v>
      </c>
      <c r="J44" t="s">
        <v>488</v>
      </c>
      <c r="K44" t="s">
        <v>74</v>
      </c>
      <c r="L44" t="s">
        <v>74</v>
      </c>
      <c r="M44" t="s">
        <v>77</v>
      </c>
      <c r="N44" t="s">
        <v>78</v>
      </c>
      <c r="O44" t="s">
        <v>74</v>
      </c>
      <c r="P44" t="s">
        <v>74</v>
      </c>
      <c r="Q44" t="s">
        <v>74</v>
      </c>
      <c r="R44" t="s">
        <v>74</v>
      </c>
      <c r="S44" t="s">
        <v>74</v>
      </c>
      <c r="T44" t="s">
        <v>581</v>
      </c>
      <c r="U44" t="s">
        <v>74</v>
      </c>
      <c r="V44" t="s">
        <v>582</v>
      </c>
      <c r="W44" t="s">
        <v>74</v>
      </c>
      <c r="X44" t="s">
        <v>74</v>
      </c>
      <c r="Y44" t="s">
        <v>583</v>
      </c>
      <c r="Z44" t="s">
        <v>74</v>
      </c>
      <c r="AA44" t="s">
        <v>584</v>
      </c>
      <c r="AB44" t="s">
        <v>585</v>
      </c>
      <c r="AC44" t="s">
        <v>74</v>
      </c>
      <c r="AD44" t="s">
        <v>74</v>
      </c>
      <c r="AE44" t="s">
        <v>74</v>
      </c>
      <c r="AF44" t="s">
        <v>74</v>
      </c>
      <c r="AG44">
        <v>0</v>
      </c>
      <c r="AH44">
        <v>17</v>
      </c>
      <c r="AI44">
        <v>17</v>
      </c>
      <c r="AJ44">
        <v>0</v>
      </c>
      <c r="AK44">
        <v>0</v>
      </c>
      <c r="AL44" t="s">
        <v>489</v>
      </c>
      <c r="AM44" t="s">
        <v>109</v>
      </c>
      <c r="AN44" t="s">
        <v>490</v>
      </c>
      <c r="AO44" t="s">
        <v>491</v>
      </c>
      <c r="AP44" t="s">
        <v>74</v>
      </c>
      <c r="AQ44" t="s">
        <v>74</v>
      </c>
      <c r="AR44" t="s">
        <v>492</v>
      </c>
      <c r="AS44" t="s">
        <v>493</v>
      </c>
      <c r="AT44" t="s">
        <v>424</v>
      </c>
      <c r="AU44">
        <v>1994</v>
      </c>
      <c r="AV44">
        <v>6</v>
      </c>
      <c r="AW44">
        <v>3</v>
      </c>
      <c r="AX44" t="s">
        <v>74</v>
      </c>
      <c r="AY44" t="s">
        <v>74</v>
      </c>
      <c r="AZ44" t="s">
        <v>74</v>
      </c>
      <c r="BA44" t="s">
        <v>74</v>
      </c>
      <c r="BB44">
        <v>365</v>
      </c>
      <c r="BC44">
        <v>374</v>
      </c>
      <c r="BD44" t="s">
        <v>74</v>
      </c>
      <c r="BE44" t="s">
        <v>586</v>
      </c>
      <c r="BF44" t="str">
        <f>HYPERLINK("http://dx.doi.org/10.1017/S0954102094000568","http://dx.doi.org/10.1017/S0954102094000568")</f>
        <v>http://dx.doi.org/10.1017/S0954102094000568</v>
      </c>
      <c r="BG44" t="s">
        <v>74</v>
      </c>
      <c r="BH44" t="s">
        <v>74</v>
      </c>
      <c r="BI44">
        <v>10</v>
      </c>
      <c r="BJ44" t="s">
        <v>495</v>
      </c>
      <c r="BK44" t="s">
        <v>93</v>
      </c>
      <c r="BL44" t="s">
        <v>496</v>
      </c>
      <c r="BM44" t="s">
        <v>497</v>
      </c>
      <c r="BN44" t="s">
        <v>74</v>
      </c>
      <c r="BO44" t="s">
        <v>74</v>
      </c>
      <c r="BP44" t="s">
        <v>74</v>
      </c>
      <c r="BQ44" t="s">
        <v>74</v>
      </c>
      <c r="BR44" t="s">
        <v>96</v>
      </c>
      <c r="BS44" t="s">
        <v>587</v>
      </c>
      <c r="BT44" t="str">
        <f>HYPERLINK("https%3A%2F%2Fwww.webofscience.com%2Fwos%2Fwoscc%2Ffull-record%2FWOS:A1994PF57300012","View Full Record in Web of Science")</f>
        <v>View Full Record in Web of Science</v>
      </c>
    </row>
    <row r="45" spans="1:72" x14ac:dyDescent="0.15">
      <c r="A45" t="s">
        <v>72</v>
      </c>
      <c r="B45" t="s">
        <v>588</v>
      </c>
      <c r="C45" t="s">
        <v>74</v>
      </c>
      <c r="D45" t="s">
        <v>74</v>
      </c>
      <c r="E45" t="s">
        <v>74</v>
      </c>
      <c r="F45" t="s">
        <v>588</v>
      </c>
      <c r="G45" t="s">
        <v>74</v>
      </c>
      <c r="H45" t="s">
        <v>74</v>
      </c>
      <c r="I45" t="s">
        <v>589</v>
      </c>
      <c r="J45" t="s">
        <v>488</v>
      </c>
      <c r="K45" t="s">
        <v>74</v>
      </c>
      <c r="L45" t="s">
        <v>74</v>
      </c>
      <c r="M45" t="s">
        <v>77</v>
      </c>
      <c r="N45" t="s">
        <v>78</v>
      </c>
      <c r="O45" t="s">
        <v>74</v>
      </c>
      <c r="P45" t="s">
        <v>74</v>
      </c>
      <c r="Q45" t="s">
        <v>74</v>
      </c>
      <c r="R45" t="s">
        <v>74</v>
      </c>
      <c r="S45" t="s">
        <v>74</v>
      </c>
      <c r="T45" t="s">
        <v>590</v>
      </c>
      <c r="U45" t="s">
        <v>74</v>
      </c>
      <c r="V45" t="s">
        <v>591</v>
      </c>
      <c r="W45" t="s">
        <v>74</v>
      </c>
      <c r="X45" t="s">
        <v>74</v>
      </c>
      <c r="Y45" t="s">
        <v>592</v>
      </c>
      <c r="Z45" t="s">
        <v>74</v>
      </c>
      <c r="AA45" t="s">
        <v>593</v>
      </c>
      <c r="AB45" t="s">
        <v>594</v>
      </c>
      <c r="AC45" t="s">
        <v>74</v>
      </c>
      <c r="AD45" t="s">
        <v>74</v>
      </c>
      <c r="AE45" t="s">
        <v>74</v>
      </c>
      <c r="AF45" t="s">
        <v>74</v>
      </c>
      <c r="AG45">
        <v>0</v>
      </c>
      <c r="AH45">
        <v>25</v>
      </c>
      <c r="AI45">
        <v>27</v>
      </c>
      <c r="AJ45">
        <v>0</v>
      </c>
      <c r="AK45">
        <v>5</v>
      </c>
      <c r="AL45" t="s">
        <v>489</v>
      </c>
      <c r="AM45" t="s">
        <v>109</v>
      </c>
      <c r="AN45" t="s">
        <v>490</v>
      </c>
      <c r="AO45" t="s">
        <v>491</v>
      </c>
      <c r="AP45" t="s">
        <v>74</v>
      </c>
      <c r="AQ45" t="s">
        <v>74</v>
      </c>
      <c r="AR45" t="s">
        <v>492</v>
      </c>
      <c r="AS45" t="s">
        <v>493</v>
      </c>
      <c r="AT45" t="s">
        <v>424</v>
      </c>
      <c r="AU45">
        <v>1994</v>
      </c>
      <c r="AV45">
        <v>6</v>
      </c>
      <c r="AW45">
        <v>3</v>
      </c>
      <c r="AX45" t="s">
        <v>74</v>
      </c>
      <c r="AY45" t="s">
        <v>74</v>
      </c>
      <c r="AZ45" t="s">
        <v>74</v>
      </c>
      <c r="BA45" t="s">
        <v>74</v>
      </c>
      <c r="BB45">
        <v>375</v>
      </c>
      <c r="BC45">
        <v>378</v>
      </c>
      <c r="BD45" t="s">
        <v>74</v>
      </c>
      <c r="BE45" t="s">
        <v>595</v>
      </c>
      <c r="BF45" t="str">
        <f>HYPERLINK("http://dx.doi.org/10.1017/S095410209400057X","http://dx.doi.org/10.1017/S095410209400057X")</f>
        <v>http://dx.doi.org/10.1017/S095410209400057X</v>
      </c>
      <c r="BG45" t="s">
        <v>74</v>
      </c>
      <c r="BH45" t="s">
        <v>74</v>
      </c>
      <c r="BI45">
        <v>4</v>
      </c>
      <c r="BJ45" t="s">
        <v>495</v>
      </c>
      <c r="BK45" t="s">
        <v>93</v>
      </c>
      <c r="BL45" t="s">
        <v>496</v>
      </c>
      <c r="BM45" t="s">
        <v>497</v>
      </c>
      <c r="BN45" t="s">
        <v>74</v>
      </c>
      <c r="BO45" t="s">
        <v>74</v>
      </c>
      <c r="BP45" t="s">
        <v>74</v>
      </c>
      <c r="BQ45" t="s">
        <v>74</v>
      </c>
      <c r="BR45" t="s">
        <v>96</v>
      </c>
      <c r="BS45" t="s">
        <v>596</v>
      </c>
      <c r="BT45" t="str">
        <f>HYPERLINK("https%3A%2F%2Fwww.webofscience.com%2Fwos%2Fwoscc%2Ffull-record%2FWOS:A1994PF57300013","View Full Record in Web of Science")</f>
        <v>View Full Record in Web of Science</v>
      </c>
    </row>
    <row r="46" spans="1:72" x14ac:dyDescent="0.15">
      <c r="A46" t="s">
        <v>72</v>
      </c>
      <c r="B46" t="s">
        <v>597</v>
      </c>
      <c r="C46" t="s">
        <v>74</v>
      </c>
      <c r="D46" t="s">
        <v>74</v>
      </c>
      <c r="E46" t="s">
        <v>74</v>
      </c>
      <c r="F46" t="s">
        <v>597</v>
      </c>
      <c r="G46" t="s">
        <v>74</v>
      </c>
      <c r="H46" t="s">
        <v>74</v>
      </c>
      <c r="I46" t="s">
        <v>598</v>
      </c>
      <c r="J46" t="s">
        <v>488</v>
      </c>
      <c r="K46" t="s">
        <v>74</v>
      </c>
      <c r="L46" t="s">
        <v>74</v>
      </c>
      <c r="M46" t="s">
        <v>77</v>
      </c>
      <c r="N46" t="s">
        <v>78</v>
      </c>
      <c r="O46" t="s">
        <v>74</v>
      </c>
      <c r="P46" t="s">
        <v>74</v>
      </c>
      <c r="Q46" t="s">
        <v>74</v>
      </c>
      <c r="R46" t="s">
        <v>74</v>
      </c>
      <c r="S46" t="s">
        <v>74</v>
      </c>
      <c r="T46" t="s">
        <v>599</v>
      </c>
      <c r="U46" t="s">
        <v>74</v>
      </c>
      <c r="V46" t="s">
        <v>600</v>
      </c>
      <c r="W46" t="s">
        <v>74</v>
      </c>
      <c r="X46" t="s">
        <v>74</v>
      </c>
      <c r="Y46" t="s">
        <v>601</v>
      </c>
      <c r="Z46" t="s">
        <v>74</v>
      </c>
      <c r="AA46" t="s">
        <v>602</v>
      </c>
      <c r="AB46" t="s">
        <v>603</v>
      </c>
      <c r="AC46" t="s">
        <v>74</v>
      </c>
      <c r="AD46" t="s">
        <v>74</v>
      </c>
      <c r="AE46" t="s">
        <v>74</v>
      </c>
      <c r="AF46" t="s">
        <v>74</v>
      </c>
      <c r="AG46">
        <v>0</v>
      </c>
      <c r="AH46">
        <v>34</v>
      </c>
      <c r="AI46">
        <v>39</v>
      </c>
      <c r="AJ46">
        <v>0</v>
      </c>
      <c r="AK46">
        <v>1</v>
      </c>
      <c r="AL46" t="s">
        <v>489</v>
      </c>
      <c r="AM46" t="s">
        <v>109</v>
      </c>
      <c r="AN46" t="s">
        <v>490</v>
      </c>
      <c r="AO46" t="s">
        <v>491</v>
      </c>
      <c r="AP46" t="s">
        <v>74</v>
      </c>
      <c r="AQ46" t="s">
        <v>74</v>
      </c>
      <c r="AR46" t="s">
        <v>492</v>
      </c>
      <c r="AS46" t="s">
        <v>493</v>
      </c>
      <c r="AT46" t="s">
        <v>424</v>
      </c>
      <c r="AU46">
        <v>1994</v>
      </c>
      <c r="AV46">
        <v>6</v>
      </c>
      <c r="AW46">
        <v>3</v>
      </c>
      <c r="AX46" t="s">
        <v>74</v>
      </c>
      <c r="AY46" t="s">
        <v>74</v>
      </c>
      <c r="AZ46" t="s">
        <v>74</v>
      </c>
      <c r="BA46" t="s">
        <v>74</v>
      </c>
      <c r="BB46">
        <v>379</v>
      </c>
      <c r="BC46">
        <v>394</v>
      </c>
      <c r="BD46" t="s">
        <v>74</v>
      </c>
      <c r="BE46" t="s">
        <v>604</v>
      </c>
      <c r="BF46" t="str">
        <f>HYPERLINK("http://dx.doi.org/10.1017/S0954102094000581","http://dx.doi.org/10.1017/S0954102094000581")</f>
        <v>http://dx.doi.org/10.1017/S0954102094000581</v>
      </c>
      <c r="BG46" t="s">
        <v>74</v>
      </c>
      <c r="BH46" t="s">
        <v>74</v>
      </c>
      <c r="BI46">
        <v>16</v>
      </c>
      <c r="BJ46" t="s">
        <v>495</v>
      </c>
      <c r="BK46" t="s">
        <v>93</v>
      </c>
      <c r="BL46" t="s">
        <v>496</v>
      </c>
      <c r="BM46" t="s">
        <v>497</v>
      </c>
      <c r="BN46" t="s">
        <v>74</v>
      </c>
      <c r="BO46" t="s">
        <v>74</v>
      </c>
      <c r="BP46" t="s">
        <v>74</v>
      </c>
      <c r="BQ46" t="s">
        <v>74</v>
      </c>
      <c r="BR46" t="s">
        <v>96</v>
      </c>
      <c r="BS46" t="s">
        <v>605</v>
      </c>
      <c r="BT46" t="str">
        <f>HYPERLINK("https%3A%2F%2Fwww.webofscience.com%2Fwos%2Fwoscc%2Ffull-record%2FWOS:A1994PF57300014","View Full Record in Web of Science")</f>
        <v>View Full Record in Web of Science</v>
      </c>
    </row>
    <row r="47" spans="1:72" x14ac:dyDescent="0.15">
      <c r="A47" t="s">
        <v>72</v>
      </c>
      <c r="B47" t="s">
        <v>606</v>
      </c>
      <c r="C47" t="s">
        <v>74</v>
      </c>
      <c r="D47" t="s">
        <v>74</v>
      </c>
      <c r="E47" t="s">
        <v>74</v>
      </c>
      <c r="F47" t="s">
        <v>606</v>
      </c>
      <c r="G47" t="s">
        <v>74</v>
      </c>
      <c r="H47" t="s">
        <v>74</v>
      </c>
      <c r="I47" t="s">
        <v>607</v>
      </c>
      <c r="J47" t="s">
        <v>488</v>
      </c>
      <c r="K47" t="s">
        <v>74</v>
      </c>
      <c r="L47" t="s">
        <v>74</v>
      </c>
      <c r="M47" t="s">
        <v>77</v>
      </c>
      <c r="N47" t="s">
        <v>78</v>
      </c>
      <c r="O47" t="s">
        <v>74</v>
      </c>
      <c r="P47" t="s">
        <v>74</v>
      </c>
      <c r="Q47" t="s">
        <v>74</v>
      </c>
      <c r="R47" t="s">
        <v>74</v>
      </c>
      <c r="S47" t="s">
        <v>74</v>
      </c>
      <c r="T47" t="s">
        <v>608</v>
      </c>
      <c r="U47" t="s">
        <v>74</v>
      </c>
      <c r="V47" t="s">
        <v>609</v>
      </c>
      <c r="W47" t="s">
        <v>74</v>
      </c>
      <c r="X47" t="s">
        <v>74</v>
      </c>
      <c r="Y47" t="s">
        <v>610</v>
      </c>
      <c r="Z47" t="s">
        <v>74</v>
      </c>
      <c r="AA47" t="s">
        <v>74</v>
      </c>
      <c r="AB47" t="s">
        <v>74</v>
      </c>
      <c r="AC47" t="s">
        <v>74</v>
      </c>
      <c r="AD47" t="s">
        <v>74</v>
      </c>
      <c r="AE47" t="s">
        <v>74</v>
      </c>
      <c r="AF47" t="s">
        <v>74</v>
      </c>
      <c r="AG47">
        <v>0</v>
      </c>
      <c r="AH47">
        <v>35</v>
      </c>
      <c r="AI47">
        <v>37</v>
      </c>
      <c r="AJ47">
        <v>0</v>
      </c>
      <c r="AK47">
        <v>4</v>
      </c>
      <c r="AL47" t="s">
        <v>489</v>
      </c>
      <c r="AM47" t="s">
        <v>109</v>
      </c>
      <c r="AN47" t="s">
        <v>490</v>
      </c>
      <c r="AO47" t="s">
        <v>491</v>
      </c>
      <c r="AP47" t="s">
        <v>74</v>
      </c>
      <c r="AQ47" t="s">
        <v>74</v>
      </c>
      <c r="AR47" t="s">
        <v>492</v>
      </c>
      <c r="AS47" t="s">
        <v>493</v>
      </c>
      <c r="AT47" t="s">
        <v>424</v>
      </c>
      <c r="AU47">
        <v>1994</v>
      </c>
      <c r="AV47">
        <v>6</v>
      </c>
      <c r="AW47">
        <v>3</v>
      </c>
      <c r="AX47" t="s">
        <v>74</v>
      </c>
      <c r="AY47" t="s">
        <v>74</v>
      </c>
      <c r="AZ47" t="s">
        <v>74</v>
      </c>
      <c r="BA47" t="s">
        <v>74</v>
      </c>
      <c r="BB47">
        <v>395</v>
      </c>
      <c r="BC47">
        <v>399</v>
      </c>
      <c r="BD47" t="s">
        <v>74</v>
      </c>
      <c r="BE47" t="s">
        <v>611</v>
      </c>
      <c r="BF47" t="str">
        <f>HYPERLINK("http://dx.doi.org/10.1017/S0954102094000593","http://dx.doi.org/10.1017/S0954102094000593")</f>
        <v>http://dx.doi.org/10.1017/S0954102094000593</v>
      </c>
      <c r="BG47" t="s">
        <v>74</v>
      </c>
      <c r="BH47" t="s">
        <v>74</v>
      </c>
      <c r="BI47">
        <v>5</v>
      </c>
      <c r="BJ47" t="s">
        <v>495</v>
      </c>
      <c r="BK47" t="s">
        <v>93</v>
      </c>
      <c r="BL47" t="s">
        <v>496</v>
      </c>
      <c r="BM47" t="s">
        <v>497</v>
      </c>
      <c r="BN47" t="s">
        <v>74</v>
      </c>
      <c r="BO47" t="s">
        <v>74</v>
      </c>
      <c r="BP47" t="s">
        <v>74</v>
      </c>
      <c r="BQ47" t="s">
        <v>74</v>
      </c>
      <c r="BR47" t="s">
        <v>96</v>
      </c>
      <c r="BS47" t="s">
        <v>612</v>
      </c>
      <c r="BT47" t="str">
        <f>HYPERLINK("https%3A%2F%2Fwww.webofscience.com%2Fwos%2Fwoscc%2Ffull-record%2FWOS:A1994PF57300015","View Full Record in Web of Science")</f>
        <v>View Full Record in Web of Science</v>
      </c>
    </row>
    <row r="48" spans="1:72" x14ac:dyDescent="0.15">
      <c r="A48" t="s">
        <v>72</v>
      </c>
      <c r="B48" t="s">
        <v>613</v>
      </c>
      <c r="C48" t="s">
        <v>74</v>
      </c>
      <c r="D48" t="s">
        <v>74</v>
      </c>
      <c r="E48" t="s">
        <v>74</v>
      </c>
      <c r="F48" t="s">
        <v>613</v>
      </c>
      <c r="G48" t="s">
        <v>74</v>
      </c>
      <c r="H48" t="s">
        <v>74</v>
      </c>
      <c r="I48" t="s">
        <v>614</v>
      </c>
      <c r="J48" t="s">
        <v>488</v>
      </c>
      <c r="K48" t="s">
        <v>74</v>
      </c>
      <c r="L48" t="s">
        <v>74</v>
      </c>
      <c r="M48" t="s">
        <v>77</v>
      </c>
      <c r="N48" t="s">
        <v>78</v>
      </c>
      <c r="O48" t="s">
        <v>74</v>
      </c>
      <c r="P48" t="s">
        <v>74</v>
      </c>
      <c r="Q48" t="s">
        <v>74</v>
      </c>
      <c r="R48" t="s">
        <v>74</v>
      </c>
      <c r="S48" t="s">
        <v>74</v>
      </c>
      <c r="T48" t="s">
        <v>615</v>
      </c>
      <c r="U48" t="s">
        <v>74</v>
      </c>
      <c r="V48" t="s">
        <v>616</v>
      </c>
      <c r="W48" t="s">
        <v>74</v>
      </c>
      <c r="X48" t="s">
        <v>74</v>
      </c>
      <c r="Y48" t="s">
        <v>617</v>
      </c>
      <c r="Z48" t="s">
        <v>74</v>
      </c>
      <c r="AA48" t="s">
        <v>618</v>
      </c>
      <c r="AB48" t="s">
        <v>74</v>
      </c>
      <c r="AC48" t="s">
        <v>74</v>
      </c>
      <c r="AD48" t="s">
        <v>74</v>
      </c>
      <c r="AE48" t="s">
        <v>74</v>
      </c>
      <c r="AF48" t="s">
        <v>74</v>
      </c>
      <c r="AG48">
        <v>0</v>
      </c>
      <c r="AH48">
        <v>37</v>
      </c>
      <c r="AI48">
        <v>38</v>
      </c>
      <c r="AJ48">
        <v>0</v>
      </c>
      <c r="AK48">
        <v>1</v>
      </c>
      <c r="AL48" t="s">
        <v>489</v>
      </c>
      <c r="AM48" t="s">
        <v>109</v>
      </c>
      <c r="AN48" t="s">
        <v>490</v>
      </c>
      <c r="AO48" t="s">
        <v>491</v>
      </c>
      <c r="AP48" t="s">
        <v>74</v>
      </c>
      <c r="AQ48" t="s">
        <v>74</v>
      </c>
      <c r="AR48" t="s">
        <v>492</v>
      </c>
      <c r="AS48" t="s">
        <v>493</v>
      </c>
      <c r="AT48" t="s">
        <v>424</v>
      </c>
      <c r="AU48">
        <v>1994</v>
      </c>
      <c r="AV48">
        <v>6</v>
      </c>
      <c r="AW48">
        <v>3</v>
      </c>
      <c r="AX48" t="s">
        <v>74</v>
      </c>
      <c r="AY48" t="s">
        <v>74</v>
      </c>
      <c r="AZ48" t="s">
        <v>74</v>
      </c>
      <c r="BA48" t="s">
        <v>74</v>
      </c>
      <c r="BB48">
        <v>401</v>
      </c>
      <c r="BC48">
        <v>408</v>
      </c>
      <c r="BD48" t="s">
        <v>74</v>
      </c>
      <c r="BE48" t="s">
        <v>619</v>
      </c>
      <c r="BF48" t="str">
        <f>HYPERLINK("http://dx.doi.org/10.1017/S095410209400060X","http://dx.doi.org/10.1017/S095410209400060X")</f>
        <v>http://dx.doi.org/10.1017/S095410209400060X</v>
      </c>
      <c r="BG48" t="s">
        <v>74</v>
      </c>
      <c r="BH48" t="s">
        <v>74</v>
      </c>
      <c r="BI48">
        <v>8</v>
      </c>
      <c r="BJ48" t="s">
        <v>495</v>
      </c>
      <c r="BK48" t="s">
        <v>93</v>
      </c>
      <c r="BL48" t="s">
        <v>496</v>
      </c>
      <c r="BM48" t="s">
        <v>497</v>
      </c>
      <c r="BN48" t="s">
        <v>74</v>
      </c>
      <c r="BO48" t="s">
        <v>74</v>
      </c>
      <c r="BP48" t="s">
        <v>74</v>
      </c>
      <c r="BQ48" t="s">
        <v>74</v>
      </c>
      <c r="BR48" t="s">
        <v>96</v>
      </c>
      <c r="BS48" t="s">
        <v>620</v>
      </c>
      <c r="BT48" t="str">
        <f>HYPERLINK("https%3A%2F%2Fwww.webofscience.com%2Fwos%2Fwoscc%2Ffull-record%2FWOS:A1994PF57300016","View Full Record in Web of Science")</f>
        <v>View Full Record in Web of Science</v>
      </c>
    </row>
    <row r="49" spans="1:72" x14ac:dyDescent="0.15">
      <c r="A49" t="s">
        <v>72</v>
      </c>
      <c r="B49" t="s">
        <v>621</v>
      </c>
      <c r="C49" t="s">
        <v>74</v>
      </c>
      <c r="D49" t="s">
        <v>74</v>
      </c>
      <c r="E49" t="s">
        <v>74</v>
      </c>
      <c r="F49" t="s">
        <v>621</v>
      </c>
      <c r="G49" t="s">
        <v>74</v>
      </c>
      <c r="H49" t="s">
        <v>74</v>
      </c>
      <c r="I49" t="s">
        <v>622</v>
      </c>
      <c r="J49" t="s">
        <v>488</v>
      </c>
      <c r="K49" t="s">
        <v>74</v>
      </c>
      <c r="L49" t="s">
        <v>74</v>
      </c>
      <c r="M49" t="s">
        <v>77</v>
      </c>
      <c r="N49" t="s">
        <v>557</v>
      </c>
      <c r="O49" t="s">
        <v>74</v>
      </c>
      <c r="P49" t="s">
        <v>74</v>
      </c>
      <c r="Q49" t="s">
        <v>74</v>
      </c>
      <c r="R49" t="s">
        <v>74</v>
      </c>
      <c r="S49" t="s">
        <v>74</v>
      </c>
      <c r="T49" t="s">
        <v>74</v>
      </c>
      <c r="U49" t="s">
        <v>74</v>
      </c>
      <c r="V49" t="s">
        <v>74</v>
      </c>
      <c r="W49" t="s">
        <v>74</v>
      </c>
      <c r="X49" t="s">
        <v>74</v>
      </c>
      <c r="Y49" t="s">
        <v>623</v>
      </c>
      <c r="Z49" t="s">
        <v>74</v>
      </c>
      <c r="AA49" t="s">
        <v>74</v>
      </c>
      <c r="AB49" t="s">
        <v>74</v>
      </c>
      <c r="AC49" t="s">
        <v>74</v>
      </c>
      <c r="AD49" t="s">
        <v>74</v>
      </c>
      <c r="AE49" t="s">
        <v>74</v>
      </c>
      <c r="AF49" t="s">
        <v>74</v>
      </c>
      <c r="AG49">
        <v>0</v>
      </c>
      <c r="AH49">
        <v>3</v>
      </c>
      <c r="AI49">
        <v>3</v>
      </c>
      <c r="AJ49">
        <v>0</v>
      </c>
      <c r="AK49">
        <v>0</v>
      </c>
      <c r="AL49" t="s">
        <v>489</v>
      </c>
      <c r="AM49" t="s">
        <v>109</v>
      </c>
      <c r="AN49" t="s">
        <v>490</v>
      </c>
      <c r="AO49" t="s">
        <v>491</v>
      </c>
      <c r="AP49" t="s">
        <v>74</v>
      </c>
      <c r="AQ49" t="s">
        <v>74</v>
      </c>
      <c r="AR49" t="s">
        <v>492</v>
      </c>
      <c r="AS49" t="s">
        <v>493</v>
      </c>
      <c r="AT49" t="s">
        <v>424</v>
      </c>
      <c r="AU49">
        <v>1994</v>
      </c>
      <c r="AV49">
        <v>6</v>
      </c>
      <c r="AW49">
        <v>3</v>
      </c>
      <c r="AX49" t="s">
        <v>74</v>
      </c>
      <c r="AY49" t="s">
        <v>74</v>
      </c>
      <c r="AZ49" t="s">
        <v>74</v>
      </c>
      <c r="BA49" t="s">
        <v>74</v>
      </c>
      <c r="BB49">
        <v>409</v>
      </c>
      <c r="BC49">
        <v>410</v>
      </c>
      <c r="BD49" t="s">
        <v>74</v>
      </c>
      <c r="BE49" t="s">
        <v>624</v>
      </c>
      <c r="BF49" t="str">
        <f>HYPERLINK("http://dx.doi.org/10.1017/S0954102094000611","http://dx.doi.org/10.1017/S0954102094000611")</f>
        <v>http://dx.doi.org/10.1017/S0954102094000611</v>
      </c>
      <c r="BG49" t="s">
        <v>74</v>
      </c>
      <c r="BH49" t="s">
        <v>74</v>
      </c>
      <c r="BI49">
        <v>2</v>
      </c>
      <c r="BJ49" t="s">
        <v>495</v>
      </c>
      <c r="BK49" t="s">
        <v>93</v>
      </c>
      <c r="BL49" t="s">
        <v>496</v>
      </c>
      <c r="BM49" t="s">
        <v>497</v>
      </c>
      <c r="BN49" t="s">
        <v>74</v>
      </c>
      <c r="BO49" t="s">
        <v>74</v>
      </c>
      <c r="BP49" t="s">
        <v>74</v>
      </c>
      <c r="BQ49" t="s">
        <v>74</v>
      </c>
      <c r="BR49" t="s">
        <v>96</v>
      </c>
      <c r="BS49" t="s">
        <v>625</v>
      </c>
      <c r="BT49" t="str">
        <f>HYPERLINK("https%3A%2F%2Fwww.webofscience.com%2Fwos%2Fwoscc%2Ffull-record%2FWOS:A1994PF57300017","View Full Record in Web of Science")</f>
        <v>View Full Record in Web of Science</v>
      </c>
    </row>
    <row r="50" spans="1:72" x14ac:dyDescent="0.15">
      <c r="A50" t="s">
        <v>72</v>
      </c>
      <c r="B50" t="s">
        <v>626</v>
      </c>
      <c r="C50" t="s">
        <v>74</v>
      </c>
      <c r="D50" t="s">
        <v>74</v>
      </c>
      <c r="E50" t="s">
        <v>74</v>
      </c>
      <c r="F50" t="s">
        <v>626</v>
      </c>
      <c r="G50" t="s">
        <v>74</v>
      </c>
      <c r="H50" t="s">
        <v>74</v>
      </c>
      <c r="I50" t="s">
        <v>627</v>
      </c>
      <c r="J50" t="s">
        <v>488</v>
      </c>
      <c r="K50" t="s">
        <v>74</v>
      </c>
      <c r="L50" t="s">
        <v>74</v>
      </c>
      <c r="M50" t="s">
        <v>77</v>
      </c>
      <c r="N50" t="s">
        <v>78</v>
      </c>
      <c r="O50" t="s">
        <v>74</v>
      </c>
      <c r="P50" t="s">
        <v>74</v>
      </c>
      <c r="Q50" t="s">
        <v>74</v>
      </c>
      <c r="R50" t="s">
        <v>74</v>
      </c>
      <c r="S50" t="s">
        <v>74</v>
      </c>
      <c r="T50" t="s">
        <v>628</v>
      </c>
      <c r="U50" t="s">
        <v>74</v>
      </c>
      <c r="V50" t="s">
        <v>629</v>
      </c>
      <c r="W50" t="s">
        <v>74</v>
      </c>
      <c r="X50" t="s">
        <v>74</v>
      </c>
      <c r="Y50" t="s">
        <v>630</v>
      </c>
      <c r="Z50" t="s">
        <v>74</v>
      </c>
      <c r="AA50" t="s">
        <v>74</v>
      </c>
      <c r="AB50" t="s">
        <v>74</v>
      </c>
      <c r="AC50" t="s">
        <v>74</v>
      </c>
      <c r="AD50" t="s">
        <v>74</v>
      </c>
      <c r="AE50" t="s">
        <v>74</v>
      </c>
      <c r="AF50" t="s">
        <v>74</v>
      </c>
      <c r="AG50">
        <v>0</v>
      </c>
      <c r="AH50">
        <v>0</v>
      </c>
      <c r="AI50">
        <v>0</v>
      </c>
      <c r="AJ50">
        <v>0</v>
      </c>
      <c r="AK50">
        <v>0</v>
      </c>
      <c r="AL50" t="s">
        <v>631</v>
      </c>
      <c r="AM50" t="s">
        <v>84</v>
      </c>
      <c r="AN50" t="s">
        <v>632</v>
      </c>
      <c r="AO50" t="s">
        <v>491</v>
      </c>
      <c r="AP50" t="s">
        <v>74</v>
      </c>
      <c r="AQ50" t="s">
        <v>74</v>
      </c>
      <c r="AR50" t="s">
        <v>492</v>
      </c>
      <c r="AS50" t="s">
        <v>493</v>
      </c>
      <c r="AT50" t="s">
        <v>424</v>
      </c>
      <c r="AU50">
        <v>1994</v>
      </c>
      <c r="AV50">
        <v>6</v>
      </c>
      <c r="AW50">
        <v>3</v>
      </c>
      <c r="AX50" t="s">
        <v>74</v>
      </c>
      <c r="AY50" t="s">
        <v>74</v>
      </c>
      <c r="AZ50" t="s">
        <v>74</v>
      </c>
      <c r="BA50" t="s">
        <v>74</v>
      </c>
      <c r="BB50">
        <v>411</v>
      </c>
      <c r="BC50">
        <v>417</v>
      </c>
      <c r="BD50" t="s">
        <v>74</v>
      </c>
      <c r="BE50" t="s">
        <v>633</v>
      </c>
      <c r="BF50" t="str">
        <f>HYPERLINK("http://dx.doi.org/10.1017/S0954102094000623","http://dx.doi.org/10.1017/S0954102094000623")</f>
        <v>http://dx.doi.org/10.1017/S0954102094000623</v>
      </c>
      <c r="BG50" t="s">
        <v>74</v>
      </c>
      <c r="BH50" t="s">
        <v>74</v>
      </c>
      <c r="BI50">
        <v>7</v>
      </c>
      <c r="BJ50" t="s">
        <v>495</v>
      </c>
      <c r="BK50" t="s">
        <v>93</v>
      </c>
      <c r="BL50" t="s">
        <v>496</v>
      </c>
      <c r="BM50" t="s">
        <v>497</v>
      </c>
      <c r="BN50" t="s">
        <v>74</v>
      </c>
      <c r="BO50" t="s">
        <v>74</v>
      </c>
      <c r="BP50" t="s">
        <v>74</v>
      </c>
      <c r="BQ50" t="s">
        <v>74</v>
      </c>
      <c r="BR50" t="s">
        <v>96</v>
      </c>
      <c r="BS50" t="s">
        <v>634</v>
      </c>
      <c r="BT50" t="str">
        <f>HYPERLINK("https%3A%2F%2Fwww.webofscience.com%2Fwos%2Fwoscc%2Ffull-record%2FWOS:A1994PF57300018","View Full Record in Web of Science")</f>
        <v>View Full Record in Web of Science</v>
      </c>
    </row>
    <row r="51" spans="1:72" x14ac:dyDescent="0.15">
      <c r="A51" t="s">
        <v>72</v>
      </c>
      <c r="B51" t="s">
        <v>635</v>
      </c>
      <c r="C51" t="s">
        <v>74</v>
      </c>
      <c r="D51" t="s">
        <v>74</v>
      </c>
      <c r="E51" t="s">
        <v>74</v>
      </c>
      <c r="F51" t="s">
        <v>635</v>
      </c>
      <c r="G51" t="s">
        <v>74</v>
      </c>
      <c r="H51" t="s">
        <v>74</v>
      </c>
      <c r="I51" t="s">
        <v>636</v>
      </c>
      <c r="J51" t="s">
        <v>488</v>
      </c>
      <c r="K51" t="s">
        <v>74</v>
      </c>
      <c r="L51" t="s">
        <v>74</v>
      </c>
      <c r="M51" t="s">
        <v>77</v>
      </c>
      <c r="N51" t="s">
        <v>78</v>
      </c>
      <c r="O51" t="s">
        <v>74</v>
      </c>
      <c r="P51" t="s">
        <v>74</v>
      </c>
      <c r="Q51" t="s">
        <v>74</v>
      </c>
      <c r="R51" t="s">
        <v>74</v>
      </c>
      <c r="S51" t="s">
        <v>74</v>
      </c>
      <c r="T51" t="s">
        <v>637</v>
      </c>
      <c r="U51" t="s">
        <v>74</v>
      </c>
      <c r="V51" t="s">
        <v>638</v>
      </c>
      <c r="W51" t="s">
        <v>74</v>
      </c>
      <c r="X51" t="s">
        <v>74</v>
      </c>
      <c r="Y51" t="s">
        <v>639</v>
      </c>
      <c r="Z51" t="s">
        <v>74</v>
      </c>
      <c r="AA51" t="s">
        <v>640</v>
      </c>
      <c r="AB51" t="s">
        <v>74</v>
      </c>
      <c r="AC51" t="s">
        <v>74</v>
      </c>
      <c r="AD51" t="s">
        <v>74</v>
      </c>
      <c r="AE51" t="s">
        <v>74</v>
      </c>
      <c r="AF51" t="s">
        <v>74</v>
      </c>
      <c r="AG51">
        <v>0</v>
      </c>
      <c r="AH51">
        <v>9</v>
      </c>
      <c r="AI51">
        <v>10</v>
      </c>
      <c r="AJ51">
        <v>0</v>
      </c>
      <c r="AK51">
        <v>1</v>
      </c>
      <c r="AL51" t="s">
        <v>489</v>
      </c>
      <c r="AM51" t="s">
        <v>109</v>
      </c>
      <c r="AN51" t="s">
        <v>490</v>
      </c>
      <c r="AO51" t="s">
        <v>491</v>
      </c>
      <c r="AP51" t="s">
        <v>74</v>
      </c>
      <c r="AQ51" t="s">
        <v>74</v>
      </c>
      <c r="AR51" t="s">
        <v>492</v>
      </c>
      <c r="AS51" t="s">
        <v>493</v>
      </c>
      <c r="AT51" t="s">
        <v>424</v>
      </c>
      <c r="AU51">
        <v>1994</v>
      </c>
      <c r="AV51">
        <v>6</v>
      </c>
      <c r="AW51">
        <v>3</v>
      </c>
      <c r="AX51" t="s">
        <v>74</v>
      </c>
      <c r="AY51" t="s">
        <v>74</v>
      </c>
      <c r="AZ51" t="s">
        <v>74</v>
      </c>
      <c r="BA51" t="s">
        <v>74</v>
      </c>
      <c r="BB51">
        <v>419</v>
      </c>
      <c r="BC51">
        <v>424</v>
      </c>
      <c r="BD51" t="s">
        <v>74</v>
      </c>
      <c r="BE51" t="s">
        <v>641</v>
      </c>
      <c r="BF51" t="str">
        <f>HYPERLINK("http://dx.doi.org/10.1017/S0954102094000635","http://dx.doi.org/10.1017/S0954102094000635")</f>
        <v>http://dx.doi.org/10.1017/S0954102094000635</v>
      </c>
      <c r="BG51" t="s">
        <v>74</v>
      </c>
      <c r="BH51" t="s">
        <v>74</v>
      </c>
      <c r="BI51">
        <v>6</v>
      </c>
      <c r="BJ51" t="s">
        <v>495</v>
      </c>
      <c r="BK51" t="s">
        <v>93</v>
      </c>
      <c r="BL51" t="s">
        <v>496</v>
      </c>
      <c r="BM51" t="s">
        <v>497</v>
      </c>
      <c r="BN51" t="s">
        <v>74</v>
      </c>
      <c r="BO51" t="s">
        <v>74</v>
      </c>
      <c r="BP51" t="s">
        <v>74</v>
      </c>
      <c r="BQ51" t="s">
        <v>74</v>
      </c>
      <c r="BR51" t="s">
        <v>96</v>
      </c>
      <c r="BS51" t="s">
        <v>642</v>
      </c>
      <c r="BT51" t="str">
        <f>HYPERLINK("https%3A%2F%2Fwww.webofscience.com%2Fwos%2Fwoscc%2Ffull-record%2FWOS:A1994PF57300019","View Full Record in Web of Science")</f>
        <v>View Full Record in Web of Science</v>
      </c>
    </row>
    <row r="52" spans="1:72" x14ac:dyDescent="0.15">
      <c r="A52" t="s">
        <v>72</v>
      </c>
      <c r="B52" t="s">
        <v>643</v>
      </c>
      <c r="C52" t="s">
        <v>74</v>
      </c>
      <c r="D52" t="s">
        <v>74</v>
      </c>
      <c r="E52" t="s">
        <v>74</v>
      </c>
      <c r="F52" t="s">
        <v>643</v>
      </c>
      <c r="G52" t="s">
        <v>74</v>
      </c>
      <c r="H52" t="s">
        <v>74</v>
      </c>
      <c r="I52" t="s">
        <v>644</v>
      </c>
      <c r="J52" t="s">
        <v>488</v>
      </c>
      <c r="K52" t="s">
        <v>74</v>
      </c>
      <c r="L52" t="s">
        <v>74</v>
      </c>
      <c r="M52" t="s">
        <v>77</v>
      </c>
      <c r="N52" t="s">
        <v>645</v>
      </c>
      <c r="O52" t="s">
        <v>74</v>
      </c>
      <c r="P52" t="s">
        <v>74</v>
      </c>
      <c r="Q52" t="s">
        <v>74</v>
      </c>
      <c r="R52" t="s">
        <v>74</v>
      </c>
      <c r="S52" t="s">
        <v>74</v>
      </c>
      <c r="T52" t="s">
        <v>74</v>
      </c>
      <c r="U52" t="s">
        <v>74</v>
      </c>
      <c r="V52" t="s">
        <v>74</v>
      </c>
      <c r="W52" t="s">
        <v>74</v>
      </c>
      <c r="X52" t="s">
        <v>74</v>
      </c>
      <c r="Y52" t="s">
        <v>74</v>
      </c>
      <c r="Z52" t="s">
        <v>74</v>
      </c>
      <c r="AA52" t="s">
        <v>74</v>
      </c>
      <c r="AB52" t="s">
        <v>74</v>
      </c>
      <c r="AC52" t="s">
        <v>74</v>
      </c>
      <c r="AD52" t="s">
        <v>74</v>
      </c>
      <c r="AE52" t="s">
        <v>74</v>
      </c>
      <c r="AF52" t="s">
        <v>74</v>
      </c>
      <c r="AG52">
        <v>0</v>
      </c>
      <c r="AH52">
        <v>0</v>
      </c>
      <c r="AI52">
        <v>0</v>
      </c>
      <c r="AJ52">
        <v>0</v>
      </c>
      <c r="AK52">
        <v>0</v>
      </c>
      <c r="AL52" t="s">
        <v>489</v>
      </c>
      <c r="AM52" t="s">
        <v>109</v>
      </c>
      <c r="AN52" t="s">
        <v>490</v>
      </c>
      <c r="AO52" t="s">
        <v>491</v>
      </c>
      <c r="AP52" t="s">
        <v>74</v>
      </c>
      <c r="AQ52" t="s">
        <v>74</v>
      </c>
      <c r="AR52" t="s">
        <v>492</v>
      </c>
      <c r="AS52" t="s">
        <v>493</v>
      </c>
      <c r="AT52" t="s">
        <v>424</v>
      </c>
      <c r="AU52">
        <v>1994</v>
      </c>
      <c r="AV52">
        <v>6</v>
      </c>
      <c r="AW52">
        <v>3</v>
      </c>
      <c r="AX52" t="s">
        <v>74</v>
      </c>
      <c r="AY52" t="s">
        <v>74</v>
      </c>
      <c r="AZ52" t="s">
        <v>74</v>
      </c>
      <c r="BA52" t="s">
        <v>74</v>
      </c>
      <c r="BB52">
        <v>430</v>
      </c>
      <c r="BC52">
        <v>430</v>
      </c>
      <c r="BD52" t="s">
        <v>74</v>
      </c>
      <c r="BE52" t="s">
        <v>74</v>
      </c>
      <c r="BF52" t="s">
        <v>74</v>
      </c>
      <c r="BG52" t="s">
        <v>74</v>
      </c>
      <c r="BH52" t="s">
        <v>74</v>
      </c>
      <c r="BI52">
        <v>1</v>
      </c>
      <c r="BJ52" t="s">
        <v>495</v>
      </c>
      <c r="BK52" t="s">
        <v>93</v>
      </c>
      <c r="BL52" t="s">
        <v>496</v>
      </c>
      <c r="BM52" t="s">
        <v>497</v>
      </c>
      <c r="BN52" t="s">
        <v>74</v>
      </c>
      <c r="BO52" t="s">
        <v>74</v>
      </c>
      <c r="BP52" t="s">
        <v>74</v>
      </c>
      <c r="BQ52" t="s">
        <v>74</v>
      </c>
      <c r="BR52" t="s">
        <v>96</v>
      </c>
      <c r="BS52" t="s">
        <v>646</v>
      </c>
      <c r="BT52" t="str">
        <f>HYPERLINK("https%3A%2F%2Fwww.webofscience.com%2Fwos%2Fwoscc%2Ffull-record%2FWOS:A1994PF57300021","View Full Record in Web of Science")</f>
        <v>View Full Record in Web of Science</v>
      </c>
    </row>
    <row r="53" spans="1:72" x14ac:dyDescent="0.15">
      <c r="A53" t="s">
        <v>72</v>
      </c>
      <c r="B53" t="s">
        <v>647</v>
      </c>
      <c r="C53" t="s">
        <v>74</v>
      </c>
      <c r="D53" t="s">
        <v>74</v>
      </c>
      <c r="E53" t="s">
        <v>74</v>
      </c>
      <c r="F53" t="s">
        <v>647</v>
      </c>
      <c r="G53" t="s">
        <v>74</v>
      </c>
      <c r="H53" t="s">
        <v>74</v>
      </c>
      <c r="I53" t="s">
        <v>648</v>
      </c>
      <c r="J53" t="s">
        <v>488</v>
      </c>
      <c r="K53" t="s">
        <v>74</v>
      </c>
      <c r="L53" t="s">
        <v>74</v>
      </c>
      <c r="M53" t="s">
        <v>77</v>
      </c>
      <c r="N53" t="s">
        <v>645</v>
      </c>
      <c r="O53" t="s">
        <v>74</v>
      </c>
      <c r="P53" t="s">
        <v>74</v>
      </c>
      <c r="Q53" t="s">
        <v>74</v>
      </c>
      <c r="R53" t="s">
        <v>74</v>
      </c>
      <c r="S53" t="s">
        <v>74</v>
      </c>
      <c r="T53" t="s">
        <v>74</v>
      </c>
      <c r="U53" t="s">
        <v>74</v>
      </c>
      <c r="V53" t="s">
        <v>74</v>
      </c>
      <c r="W53" t="s">
        <v>74</v>
      </c>
      <c r="X53" t="s">
        <v>74</v>
      </c>
      <c r="Y53" t="s">
        <v>74</v>
      </c>
      <c r="Z53" t="s">
        <v>74</v>
      </c>
      <c r="AA53" t="s">
        <v>74</v>
      </c>
      <c r="AB53" t="s">
        <v>74</v>
      </c>
      <c r="AC53" t="s">
        <v>74</v>
      </c>
      <c r="AD53" t="s">
        <v>74</v>
      </c>
      <c r="AE53" t="s">
        <v>74</v>
      </c>
      <c r="AF53" t="s">
        <v>74</v>
      </c>
      <c r="AG53">
        <v>0</v>
      </c>
      <c r="AH53">
        <v>0</v>
      </c>
      <c r="AI53">
        <v>0</v>
      </c>
      <c r="AJ53">
        <v>0</v>
      </c>
      <c r="AK53">
        <v>0</v>
      </c>
      <c r="AL53" t="s">
        <v>489</v>
      </c>
      <c r="AM53" t="s">
        <v>109</v>
      </c>
      <c r="AN53" t="s">
        <v>490</v>
      </c>
      <c r="AO53" t="s">
        <v>491</v>
      </c>
      <c r="AP53" t="s">
        <v>74</v>
      </c>
      <c r="AQ53" t="s">
        <v>74</v>
      </c>
      <c r="AR53" t="s">
        <v>492</v>
      </c>
      <c r="AS53" t="s">
        <v>493</v>
      </c>
      <c r="AT53" t="s">
        <v>424</v>
      </c>
      <c r="AU53">
        <v>1994</v>
      </c>
      <c r="AV53">
        <v>6</v>
      </c>
      <c r="AW53">
        <v>3</v>
      </c>
      <c r="AX53" t="s">
        <v>74</v>
      </c>
      <c r="AY53" t="s">
        <v>74</v>
      </c>
      <c r="AZ53" t="s">
        <v>74</v>
      </c>
      <c r="BA53" t="s">
        <v>74</v>
      </c>
      <c r="BB53">
        <v>430</v>
      </c>
      <c r="BC53">
        <v>430</v>
      </c>
      <c r="BD53" t="s">
        <v>74</v>
      </c>
      <c r="BE53" t="s">
        <v>74</v>
      </c>
      <c r="BF53" t="s">
        <v>74</v>
      </c>
      <c r="BG53" t="s">
        <v>74</v>
      </c>
      <c r="BH53" t="s">
        <v>74</v>
      </c>
      <c r="BI53">
        <v>1</v>
      </c>
      <c r="BJ53" t="s">
        <v>495</v>
      </c>
      <c r="BK53" t="s">
        <v>93</v>
      </c>
      <c r="BL53" t="s">
        <v>496</v>
      </c>
      <c r="BM53" t="s">
        <v>497</v>
      </c>
      <c r="BN53" t="s">
        <v>74</v>
      </c>
      <c r="BO53" t="s">
        <v>74</v>
      </c>
      <c r="BP53" t="s">
        <v>74</v>
      </c>
      <c r="BQ53" t="s">
        <v>74</v>
      </c>
      <c r="BR53" t="s">
        <v>96</v>
      </c>
      <c r="BS53" t="s">
        <v>649</v>
      </c>
      <c r="BT53" t="str">
        <f>HYPERLINK("https%3A%2F%2Fwww.webofscience.com%2Fwos%2Fwoscc%2Ffull-record%2FWOS:A1994PF57300020","View Full Record in Web of Science")</f>
        <v>View Full Record in Web of Science</v>
      </c>
    </row>
    <row r="54" spans="1:72" x14ac:dyDescent="0.15">
      <c r="A54" t="s">
        <v>72</v>
      </c>
      <c r="B54" t="s">
        <v>650</v>
      </c>
      <c r="C54" t="s">
        <v>74</v>
      </c>
      <c r="D54" t="s">
        <v>74</v>
      </c>
      <c r="E54" t="s">
        <v>74</v>
      </c>
      <c r="F54" t="s">
        <v>650</v>
      </c>
      <c r="G54" t="s">
        <v>74</v>
      </c>
      <c r="H54" t="s">
        <v>74</v>
      </c>
      <c r="I54" t="s">
        <v>651</v>
      </c>
      <c r="J54" t="s">
        <v>652</v>
      </c>
      <c r="K54" t="s">
        <v>74</v>
      </c>
      <c r="L54" t="s">
        <v>74</v>
      </c>
      <c r="M54" t="s">
        <v>77</v>
      </c>
      <c r="N54" t="s">
        <v>653</v>
      </c>
      <c r="O54" t="s">
        <v>74</v>
      </c>
      <c r="P54" t="s">
        <v>74</v>
      </c>
      <c r="Q54" t="s">
        <v>74</v>
      </c>
      <c r="R54" t="s">
        <v>74</v>
      </c>
      <c r="S54" t="s">
        <v>74</v>
      </c>
      <c r="T54" t="s">
        <v>74</v>
      </c>
      <c r="U54" t="s">
        <v>654</v>
      </c>
      <c r="V54" t="s">
        <v>74</v>
      </c>
      <c r="W54" t="s">
        <v>74</v>
      </c>
      <c r="X54" t="s">
        <v>74</v>
      </c>
      <c r="Y54" t="s">
        <v>655</v>
      </c>
      <c r="Z54" t="s">
        <v>74</v>
      </c>
      <c r="AA54" t="s">
        <v>74</v>
      </c>
      <c r="AB54" t="s">
        <v>74</v>
      </c>
      <c r="AC54" t="s">
        <v>74</v>
      </c>
      <c r="AD54" t="s">
        <v>74</v>
      </c>
      <c r="AE54" t="s">
        <v>74</v>
      </c>
      <c r="AF54" t="s">
        <v>74</v>
      </c>
      <c r="AG54">
        <v>32</v>
      </c>
      <c r="AH54">
        <v>12</v>
      </c>
      <c r="AI54">
        <v>13</v>
      </c>
      <c r="AJ54">
        <v>1</v>
      </c>
      <c r="AK54">
        <v>2</v>
      </c>
      <c r="AL54" t="s">
        <v>656</v>
      </c>
      <c r="AM54" t="s">
        <v>657</v>
      </c>
      <c r="AN54" t="s">
        <v>658</v>
      </c>
      <c r="AO54" t="s">
        <v>659</v>
      </c>
      <c r="AP54" t="s">
        <v>660</v>
      </c>
      <c r="AQ54" t="s">
        <v>74</v>
      </c>
      <c r="AR54" t="s">
        <v>661</v>
      </c>
      <c r="AS54" t="s">
        <v>662</v>
      </c>
      <c r="AT54" t="s">
        <v>424</v>
      </c>
      <c r="AU54">
        <v>1994</v>
      </c>
      <c r="AV54">
        <v>31</v>
      </c>
      <c r="AW54">
        <v>9</v>
      </c>
      <c r="AX54" t="s">
        <v>74</v>
      </c>
      <c r="AY54" t="s">
        <v>74</v>
      </c>
      <c r="AZ54" t="s">
        <v>74</v>
      </c>
      <c r="BA54" t="s">
        <v>74</v>
      </c>
      <c r="BB54">
        <v>1486</v>
      </c>
      <c r="BC54">
        <v>1489</v>
      </c>
      <c r="BD54" t="s">
        <v>74</v>
      </c>
      <c r="BE54" t="s">
        <v>663</v>
      </c>
      <c r="BF54" t="str">
        <f>HYPERLINK("http://dx.doi.org/10.1139/e94-131","http://dx.doi.org/10.1139/e94-131")</f>
        <v>http://dx.doi.org/10.1139/e94-131</v>
      </c>
      <c r="BG54" t="s">
        <v>74</v>
      </c>
      <c r="BH54" t="s">
        <v>74</v>
      </c>
      <c r="BI54">
        <v>4</v>
      </c>
      <c r="BJ54" t="s">
        <v>187</v>
      </c>
      <c r="BK54" t="s">
        <v>93</v>
      </c>
      <c r="BL54" t="s">
        <v>188</v>
      </c>
      <c r="BM54" t="s">
        <v>664</v>
      </c>
      <c r="BN54" t="s">
        <v>74</v>
      </c>
      <c r="BO54" t="s">
        <v>74</v>
      </c>
      <c r="BP54" t="s">
        <v>74</v>
      </c>
      <c r="BQ54" t="s">
        <v>74</v>
      </c>
      <c r="BR54" t="s">
        <v>96</v>
      </c>
      <c r="BS54" t="s">
        <v>665</v>
      </c>
      <c r="BT54" t="str">
        <f>HYPERLINK("https%3A%2F%2Fwww.webofscience.com%2Fwos%2Fwoscc%2Ffull-record%2FWOS:A1994PP59700010","View Full Record in Web of Science")</f>
        <v>View Full Record in Web of Science</v>
      </c>
    </row>
    <row r="55" spans="1:72" x14ac:dyDescent="0.15">
      <c r="A55" t="s">
        <v>72</v>
      </c>
      <c r="B55" t="s">
        <v>666</v>
      </c>
      <c r="C55" t="s">
        <v>74</v>
      </c>
      <c r="D55" t="s">
        <v>74</v>
      </c>
      <c r="E55" t="s">
        <v>74</v>
      </c>
      <c r="F55" t="s">
        <v>666</v>
      </c>
      <c r="G55" t="s">
        <v>74</v>
      </c>
      <c r="H55" t="s">
        <v>74</v>
      </c>
      <c r="I55" t="s">
        <v>667</v>
      </c>
      <c r="J55" t="s">
        <v>668</v>
      </c>
      <c r="K55" t="s">
        <v>74</v>
      </c>
      <c r="L55" t="s">
        <v>74</v>
      </c>
      <c r="M55" t="s">
        <v>77</v>
      </c>
      <c r="N55" t="s">
        <v>78</v>
      </c>
      <c r="O55" t="s">
        <v>74</v>
      </c>
      <c r="P55" t="s">
        <v>74</v>
      </c>
      <c r="Q55" t="s">
        <v>74</v>
      </c>
      <c r="R55" t="s">
        <v>74</v>
      </c>
      <c r="S55" t="s">
        <v>74</v>
      </c>
      <c r="T55" t="s">
        <v>669</v>
      </c>
      <c r="U55" t="s">
        <v>670</v>
      </c>
      <c r="V55" t="s">
        <v>671</v>
      </c>
      <c r="W55" t="s">
        <v>672</v>
      </c>
      <c r="X55" t="s">
        <v>673</v>
      </c>
      <c r="Y55" t="s">
        <v>74</v>
      </c>
      <c r="Z55" t="s">
        <v>74</v>
      </c>
      <c r="AA55" t="s">
        <v>74</v>
      </c>
      <c r="AB55" t="s">
        <v>674</v>
      </c>
      <c r="AC55" t="s">
        <v>74</v>
      </c>
      <c r="AD55" t="s">
        <v>74</v>
      </c>
      <c r="AE55" t="s">
        <v>74</v>
      </c>
      <c r="AF55" t="s">
        <v>74</v>
      </c>
      <c r="AG55">
        <v>51</v>
      </c>
      <c r="AH55">
        <v>56</v>
      </c>
      <c r="AI55">
        <v>62</v>
      </c>
      <c r="AJ55">
        <v>2</v>
      </c>
      <c r="AK55">
        <v>18</v>
      </c>
      <c r="AL55" t="s">
        <v>675</v>
      </c>
      <c r="AM55" t="s">
        <v>676</v>
      </c>
      <c r="AN55" t="s">
        <v>677</v>
      </c>
      <c r="AO55" t="s">
        <v>678</v>
      </c>
      <c r="AP55" t="s">
        <v>74</v>
      </c>
      <c r="AQ55" t="s">
        <v>74</v>
      </c>
      <c r="AR55" t="s">
        <v>668</v>
      </c>
      <c r="AS55" t="s">
        <v>679</v>
      </c>
      <c r="AT55" t="s">
        <v>424</v>
      </c>
      <c r="AU55">
        <v>1994</v>
      </c>
      <c r="AV55">
        <v>5</v>
      </c>
      <c r="AW55">
        <v>3</v>
      </c>
      <c r="AX55" t="s">
        <v>74</v>
      </c>
      <c r="AY55" t="s">
        <v>74</v>
      </c>
      <c r="AZ55" t="s">
        <v>74</v>
      </c>
      <c r="BA55" t="s">
        <v>74</v>
      </c>
      <c r="BB55">
        <v>145</v>
      </c>
      <c r="BC55">
        <v>153</v>
      </c>
      <c r="BD55" t="s">
        <v>74</v>
      </c>
      <c r="BE55" t="s">
        <v>74</v>
      </c>
      <c r="BF55" t="s">
        <v>74</v>
      </c>
      <c r="BG55" t="s">
        <v>74</v>
      </c>
      <c r="BH55" t="s">
        <v>74</v>
      </c>
      <c r="BI55">
        <v>9</v>
      </c>
      <c r="BJ55" t="s">
        <v>680</v>
      </c>
      <c r="BK55" t="s">
        <v>93</v>
      </c>
      <c r="BL55" t="s">
        <v>681</v>
      </c>
      <c r="BM55" t="s">
        <v>682</v>
      </c>
      <c r="BN55">
        <v>7827250</v>
      </c>
      <c r="BO55" t="s">
        <v>74</v>
      </c>
      <c r="BP55" t="s">
        <v>74</v>
      </c>
      <c r="BQ55" t="s">
        <v>74</v>
      </c>
      <c r="BR55" t="s">
        <v>96</v>
      </c>
      <c r="BS55" t="s">
        <v>683</v>
      </c>
      <c r="BT55" t="str">
        <f>HYPERLINK("https%3A%2F%2Fwww.webofscience.com%2Fwos%2Fwoscc%2Ffull-record%2FWOS:A1994PH44400002","View Full Record in Web of Science")</f>
        <v>View Full Record in Web of Science</v>
      </c>
    </row>
    <row r="56" spans="1:72" x14ac:dyDescent="0.15">
      <c r="A56" t="s">
        <v>72</v>
      </c>
      <c r="B56" t="s">
        <v>684</v>
      </c>
      <c r="C56" t="s">
        <v>74</v>
      </c>
      <c r="D56" t="s">
        <v>74</v>
      </c>
      <c r="E56" t="s">
        <v>74</v>
      </c>
      <c r="F56" t="s">
        <v>684</v>
      </c>
      <c r="G56" t="s">
        <v>74</v>
      </c>
      <c r="H56" t="s">
        <v>74</v>
      </c>
      <c r="I56" t="s">
        <v>685</v>
      </c>
      <c r="J56" t="s">
        <v>686</v>
      </c>
      <c r="K56" t="s">
        <v>74</v>
      </c>
      <c r="L56" t="s">
        <v>74</v>
      </c>
      <c r="M56" t="s">
        <v>77</v>
      </c>
      <c r="N56" t="s">
        <v>78</v>
      </c>
      <c r="O56" t="s">
        <v>74</v>
      </c>
      <c r="P56" t="s">
        <v>74</v>
      </c>
      <c r="Q56" t="s">
        <v>74</v>
      </c>
      <c r="R56" t="s">
        <v>74</v>
      </c>
      <c r="S56" t="s">
        <v>74</v>
      </c>
      <c r="T56" t="s">
        <v>74</v>
      </c>
      <c r="U56" t="s">
        <v>687</v>
      </c>
      <c r="V56" t="s">
        <v>688</v>
      </c>
      <c r="W56" t="s">
        <v>689</v>
      </c>
      <c r="X56" t="s">
        <v>690</v>
      </c>
      <c r="Y56" t="s">
        <v>74</v>
      </c>
      <c r="Z56" t="s">
        <v>74</v>
      </c>
      <c r="AA56" t="s">
        <v>74</v>
      </c>
      <c r="AB56" t="s">
        <v>74</v>
      </c>
      <c r="AC56" t="s">
        <v>74</v>
      </c>
      <c r="AD56" t="s">
        <v>74</v>
      </c>
      <c r="AE56" t="s">
        <v>74</v>
      </c>
      <c r="AF56" t="s">
        <v>74</v>
      </c>
      <c r="AG56">
        <v>59</v>
      </c>
      <c r="AH56">
        <v>19</v>
      </c>
      <c r="AI56">
        <v>19</v>
      </c>
      <c r="AJ56">
        <v>0</v>
      </c>
      <c r="AK56">
        <v>3</v>
      </c>
      <c r="AL56" t="s">
        <v>153</v>
      </c>
      <c r="AM56" t="s">
        <v>84</v>
      </c>
      <c r="AN56" t="s">
        <v>154</v>
      </c>
      <c r="AO56" t="s">
        <v>691</v>
      </c>
      <c r="AP56" t="s">
        <v>74</v>
      </c>
      <c r="AQ56" t="s">
        <v>74</v>
      </c>
      <c r="AR56" t="s">
        <v>692</v>
      </c>
      <c r="AS56" t="s">
        <v>693</v>
      </c>
      <c r="AT56" t="s">
        <v>424</v>
      </c>
      <c r="AU56">
        <v>1994</v>
      </c>
      <c r="AV56">
        <v>10</v>
      </c>
      <c r="AW56" t="s">
        <v>694</v>
      </c>
      <c r="AX56" t="s">
        <v>74</v>
      </c>
      <c r="AY56" t="s">
        <v>74</v>
      </c>
      <c r="AZ56" t="s">
        <v>74</v>
      </c>
      <c r="BA56" t="s">
        <v>74</v>
      </c>
      <c r="BB56">
        <v>313</v>
      </c>
      <c r="BC56">
        <v>331</v>
      </c>
      <c r="BD56" t="s">
        <v>74</v>
      </c>
      <c r="BE56" t="s">
        <v>74</v>
      </c>
      <c r="BF56" t="s">
        <v>74</v>
      </c>
      <c r="BG56" t="s">
        <v>74</v>
      </c>
      <c r="BH56" t="s">
        <v>74</v>
      </c>
      <c r="BI56">
        <v>19</v>
      </c>
      <c r="BJ56" t="s">
        <v>293</v>
      </c>
      <c r="BK56" t="s">
        <v>93</v>
      </c>
      <c r="BL56" t="s">
        <v>293</v>
      </c>
      <c r="BM56" t="s">
        <v>695</v>
      </c>
      <c r="BN56" t="s">
        <v>74</v>
      </c>
      <c r="BO56" t="s">
        <v>74</v>
      </c>
      <c r="BP56" t="s">
        <v>74</v>
      </c>
      <c r="BQ56" t="s">
        <v>74</v>
      </c>
      <c r="BR56" t="s">
        <v>96</v>
      </c>
      <c r="BS56" t="s">
        <v>696</v>
      </c>
      <c r="BT56" t="str">
        <f>HYPERLINK("https%3A%2F%2Fwww.webofscience.com%2Fwos%2Fwoscc%2Ffull-record%2FWOS:A1994PJ54400004","View Full Record in Web of Science")</f>
        <v>View Full Record in Web of Science</v>
      </c>
    </row>
    <row r="57" spans="1:72" x14ac:dyDescent="0.15">
      <c r="A57" t="s">
        <v>72</v>
      </c>
      <c r="B57" t="s">
        <v>697</v>
      </c>
      <c r="C57" t="s">
        <v>74</v>
      </c>
      <c r="D57" t="s">
        <v>74</v>
      </c>
      <c r="E57" t="s">
        <v>74</v>
      </c>
      <c r="F57" t="s">
        <v>697</v>
      </c>
      <c r="G57" t="s">
        <v>74</v>
      </c>
      <c r="H57" t="s">
        <v>74</v>
      </c>
      <c r="I57" t="s">
        <v>698</v>
      </c>
      <c r="J57" t="s">
        <v>699</v>
      </c>
      <c r="K57" t="s">
        <v>74</v>
      </c>
      <c r="L57" t="s">
        <v>74</v>
      </c>
      <c r="M57" t="s">
        <v>77</v>
      </c>
      <c r="N57" t="s">
        <v>78</v>
      </c>
      <c r="O57" t="s">
        <v>74</v>
      </c>
      <c r="P57" t="s">
        <v>74</v>
      </c>
      <c r="Q57" t="s">
        <v>74</v>
      </c>
      <c r="R57" t="s">
        <v>74</v>
      </c>
      <c r="S57" t="s">
        <v>74</v>
      </c>
      <c r="T57" t="s">
        <v>700</v>
      </c>
      <c r="U57" t="s">
        <v>701</v>
      </c>
      <c r="V57" t="s">
        <v>702</v>
      </c>
      <c r="W57" t="s">
        <v>74</v>
      </c>
      <c r="X57" t="s">
        <v>74</v>
      </c>
      <c r="Y57" t="s">
        <v>703</v>
      </c>
      <c r="Z57" t="s">
        <v>74</v>
      </c>
      <c r="AA57" t="s">
        <v>74</v>
      </c>
      <c r="AB57" t="s">
        <v>74</v>
      </c>
      <c r="AC57" t="s">
        <v>74</v>
      </c>
      <c r="AD57" t="s">
        <v>74</v>
      </c>
      <c r="AE57" t="s">
        <v>74</v>
      </c>
      <c r="AF57" t="s">
        <v>74</v>
      </c>
      <c r="AG57">
        <v>29</v>
      </c>
      <c r="AH57">
        <v>19</v>
      </c>
      <c r="AI57">
        <v>20</v>
      </c>
      <c r="AJ57">
        <v>1</v>
      </c>
      <c r="AK57">
        <v>7</v>
      </c>
      <c r="AL57" t="s">
        <v>108</v>
      </c>
      <c r="AM57" t="s">
        <v>109</v>
      </c>
      <c r="AN57" t="s">
        <v>127</v>
      </c>
      <c r="AO57" t="s">
        <v>704</v>
      </c>
      <c r="AP57" t="s">
        <v>74</v>
      </c>
      <c r="AQ57" t="s">
        <v>74</v>
      </c>
      <c r="AR57" t="s">
        <v>705</v>
      </c>
      <c r="AS57" t="s">
        <v>706</v>
      </c>
      <c r="AT57" t="s">
        <v>424</v>
      </c>
      <c r="AU57">
        <v>1994</v>
      </c>
      <c r="AV57">
        <v>109</v>
      </c>
      <c r="AW57">
        <v>1</v>
      </c>
      <c r="AX57" t="s">
        <v>74</v>
      </c>
      <c r="AY57" t="s">
        <v>74</v>
      </c>
      <c r="AZ57" t="s">
        <v>74</v>
      </c>
      <c r="BA57" t="s">
        <v>74</v>
      </c>
      <c r="BB57">
        <v>89</v>
      </c>
      <c r="BC57">
        <v>97</v>
      </c>
      <c r="BD57" t="s">
        <v>74</v>
      </c>
      <c r="BE57" t="s">
        <v>707</v>
      </c>
      <c r="BF57" t="str">
        <f>HYPERLINK("http://dx.doi.org/10.1016/0305-0491(94)90145-7","http://dx.doi.org/10.1016/0305-0491(94)90145-7")</f>
        <v>http://dx.doi.org/10.1016/0305-0491(94)90145-7</v>
      </c>
      <c r="BG57" t="s">
        <v>74</v>
      </c>
      <c r="BH57" t="s">
        <v>74</v>
      </c>
      <c r="BI57">
        <v>9</v>
      </c>
      <c r="BJ57" t="s">
        <v>708</v>
      </c>
      <c r="BK57" t="s">
        <v>93</v>
      </c>
      <c r="BL57" t="s">
        <v>708</v>
      </c>
      <c r="BM57" t="s">
        <v>709</v>
      </c>
      <c r="BN57" t="s">
        <v>74</v>
      </c>
      <c r="BO57" t="s">
        <v>74</v>
      </c>
      <c r="BP57" t="s">
        <v>74</v>
      </c>
      <c r="BQ57" t="s">
        <v>74</v>
      </c>
      <c r="BR57" t="s">
        <v>96</v>
      </c>
      <c r="BS57" t="s">
        <v>710</v>
      </c>
      <c r="BT57" t="str">
        <f>HYPERLINK("https%3A%2F%2Fwww.webofscience.com%2Fwos%2Fwoscc%2Ffull-record%2FWOS:A1994QC25800005","View Full Record in Web of Science")</f>
        <v>View Full Record in Web of Science</v>
      </c>
    </row>
    <row r="58" spans="1:72" x14ac:dyDescent="0.15">
      <c r="A58" t="s">
        <v>72</v>
      </c>
      <c r="B58" t="s">
        <v>711</v>
      </c>
      <c r="C58" t="s">
        <v>74</v>
      </c>
      <c r="D58" t="s">
        <v>74</v>
      </c>
      <c r="E58" t="s">
        <v>74</v>
      </c>
      <c r="F58" t="s">
        <v>711</v>
      </c>
      <c r="G58" t="s">
        <v>74</v>
      </c>
      <c r="H58" t="s">
        <v>74</v>
      </c>
      <c r="I58" t="s">
        <v>712</v>
      </c>
      <c r="J58" t="s">
        <v>713</v>
      </c>
      <c r="K58" t="s">
        <v>74</v>
      </c>
      <c r="L58" t="s">
        <v>74</v>
      </c>
      <c r="M58" t="s">
        <v>77</v>
      </c>
      <c r="N58" t="s">
        <v>78</v>
      </c>
      <c r="O58" t="s">
        <v>74</v>
      </c>
      <c r="P58" t="s">
        <v>74</v>
      </c>
      <c r="Q58" t="s">
        <v>74</v>
      </c>
      <c r="R58" t="s">
        <v>74</v>
      </c>
      <c r="S58" t="s">
        <v>74</v>
      </c>
      <c r="T58" t="s">
        <v>74</v>
      </c>
      <c r="U58" t="s">
        <v>714</v>
      </c>
      <c r="V58" t="s">
        <v>715</v>
      </c>
      <c r="W58" t="s">
        <v>716</v>
      </c>
      <c r="X58" t="s">
        <v>717</v>
      </c>
      <c r="Y58" t="s">
        <v>718</v>
      </c>
      <c r="Z58" t="s">
        <v>74</v>
      </c>
      <c r="AA58" t="s">
        <v>74</v>
      </c>
      <c r="AB58" t="s">
        <v>74</v>
      </c>
      <c r="AC58" t="s">
        <v>74</v>
      </c>
      <c r="AD58" t="s">
        <v>74</v>
      </c>
      <c r="AE58" t="s">
        <v>74</v>
      </c>
      <c r="AF58" t="s">
        <v>74</v>
      </c>
      <c r="AG58">
        <v>15</v>
      </c>
      <c r="AH58">
        <v>28</v>
      </c>
      <c r="AI58">
        <v>28</v>
      </c>
      <c r="AJ58">
        <v>0</v>
      </c>
      <c r="AK58">
        <v>6</v>
      </c>
      <c r="AL58" t="s">
        <v>108</v>
      </c>
      <c r="AM58" t="s">
        <v>109</v>
      </c>
      <c r="AN58" t="s">
        <v>127</v>
      </c>
      <c r="AO58" t="s">
        <v>719</v>
      </c>
      <c r="AP58" t="s">
        <v>74</v>
      </c>
      <c r="AQ58" t="s">
        <v>74</v>
      </c>
      <c r="AR58" t="s">
        <v>720</v>
      </c>
      <c r="AS58" t="s">
        <v>721</v>
      </c>
      <c r="AT58" t="s">
        <v>424</v>
      </c>
      <c r="AU58">
        <v>1994</v>
      </c>
      <c r="AV58">
        <v>41</v>
      </c>
      <c r="AW58">
        <v>9</v>
      </c>
      <c r="AX58" t="s">
        <v>74</v>
      </c>
      <c r="AY58" t="s">
        <v>74</v>
      </c>
      <c r="AZ58" t="s">
        <v>74</v>
      </c>
      <c r="BA58" t="s">
        <v>74</v>
      </c>
      <c r="BB58">
        <v>1289</v>
      </c>
      <c r="BC58">
        <v>1303</v>
      </c>
      <c r="BD58" t="s">
        <v>74</v>
      </c>
      <c r="BE58" t="s">
        <v>722</v>
      </c>
      <c r="BF58" t="str">
        <f>HYPERLINK("http://dx.doi.org/10.1016/0967-0637(94)90098-1","http://dx.doi.org/10.1016/0967-0637(94)90098-1")</f>
        <v>http://dx.doi.org/10.1016/0967-0637(94)90098-1</v>
      </c>
      <c r="BG58" t="s">
        <v>74</v>
      </c>
      <c r="BH58" t="s">
        <v>74</v>
      </c>
      <c r="BI58">
        <v>15</v>
      </c>
      <c r="BJ58" t="s">
        <v>364</v>
      </c>
      <c r="BK58" t="s">
        <v>93</v>
      </c>
      <c r="BL58" t="s">
        <v>364</v>
      </c>
      <c r="BM58" t="s">
        <v>723</v>
      </c>
      <c r="BN58" t="s">
        <v>74</v>
      </c>
      <c r="BO58" t="s">
        <v>74</v>
      </c>
      <c r="BP58" t="s">
        <v>74</v>
      </c>
      <c r="BQ58" t="s">
        <v>74</v>
      </c>
      <c r="BR58" t="s">
        <v>96</v>
      </c>
      <c r="BS58" t="s">
        <v>724</v>
      </c>
      <c r="BT58" t="str">
        <f>HYPERLINK("https%3A%2F%2Fwww.webofscience.com%2Fwos%2Fwoscc%2Ffull-record%2FWOS:A1994PM49300001","View Full Record in Web of Science")</f>
        <v>View Full Record in Web of Science</v>
      </c>
    </row>
    <row r="59" spans="1:72" x14ac:dyDescent="0.15">
      <c r="A59" t="s">
        <v>72</v>
      </c>
      <c r="B59" t="s">
        <v>725</v>
      </c>
      <c r="C59" t="s">
        <v>74</v>
      </c>
      <c r="D59" t="s">
        <v>74</v>
      </c>
      <c r="E59" t="s">
        <v>74</v>
      </c>
      <c r="F59" t="s">
        <v>725</v>
      </c>
      <c r="G59" t="s">
        <v>74</v>
      </c>
      <c r="H59" t="s">
        <v>74</v>
      </c>
      <c r="I59" t="s">
        <v>726</v>
      </c>
      <c r="J59" t="s">
        <v>713</v>
      </c>
      <c r="K59" t="s">
        <v>74</v>
      </c>
      <c r="L59" t="s">
        <v>74</v>
      </c>
      <c r="M59" t="s">
        <v>77</v>
      </c>
      <c r="N59" t="s">
        <v>78</v>
      </c>
      <c r="O59" t="s">
        <v>74</v>
      </c>
      <c r="P59" t="s">
        <v>74</v>
      </c>
      <c r="Q59" t="s">
        <v>74</v>
      </c>
      <c r="R59" t="s">
        <v>74</v>
      </c>
      <c r="S59" t="s">
        <v>74</v>
      </c>
      <c r="T59" t="s">
        <v>74</v>
      </c>
      <c r="U59" t="s">
        <v>727</v>
      </c>
      <c r="V59" t="s">
        <v>728</v>
      </c>
      <c r="W59" t="s">
        <v>74</v>
      </c>
      <c r="X59" t="s">
        <v>74</v>
      </c>
      <c r="Y59" t="s">
        <v>729</v>
      </c>
      <c r="Z59" t="s">
        <v>74</v>
      </c>
      <c r="AA59" t="s">
        <v>74</v>
      </c>
      <c r="AB59" t="s">
        <v>74</v>
      </c>
      <c r="AC59" t="s">
        <v>74</v>
      </c>
      <c r="AD59" t="s">
        <v>74</v>
      </c>
      <c r="AE59" t="s">
        <v>74</v>
      </c>
      <c r="AF59" t="s">
        <v>74</v>
      </c>
      <c r="AG59">
        <v>44</v>
      </c>
      <c r="AH59">
        <v>78</v>
      </c>
      <c r="AI59">
        <v>98</v>
      </c>
      <c r="AJ59">
        <v>1</v>
      </c>
      <c r="AK59">
        <v>18</v>
      </c>
      <c r="AL59" t="s">
        <v>108</v>
      </c>
      <c r="AM59" t="s">
        <v>109</v>
      </c>
      <c r="AN59" t="s">
        <v>110</v>
      </c>
      <c r="AO59" t="s">
        <v>719</v>
      </c>
      <c r="AP59" t="s">
        <v>730</v>
      </c>
      <c r="AQ59" t="s">
        <v>74</v>
      </c>
      <c r="AR59" t="s">
        <v>720</v>
      </c>
      <c r="AS59" t="s">
        <v>721</v>
      </c>
      <c r="AT59" t="s">
        <v>424</v>
      </c>
      <c r="AU59">
        <v>1994</v>
      </c>
      <c r="AV59">
        <v>41</v>
      </c>
      <c r="AW59">
        <v>9</v>
      </c>
      <c r="AX59" t="s">
        <v>74</v>
      </c>
      <c r="AY59" t="s">
        <v>74</v>
      </c>
      <c r="AZ59" t="s">
        <v>74</v>
      </c>
      <c r="BA59" t="s">
        <v>74</v>
      </c>
      <c r="BB59">
        <v>1425</v>
      </c>
      <c r="BC59">
        <v>1445</v>
      </c>
      <c r="BD59" t="s">
        <v>74</v>
      </c>
      <c r="BE59" t="s">
        <v>731</v>
      </c>
      <c r="BF59" t="str">
        <f>HYPERLINK("http://dx.doi.org/10.1016/0967-0637(94)90106-6","http://dx.doi.org/10.1016/0967-0637(94)90106-6")</f>
        <v>http://dx.doi.org/10.1016/0967-0637(94)90106-6</v>
      </c>
      <c r="BG59" t="s">
        <v>74</v>
      </c>
      <c r="BH59" t="s">
        <v>74</v>
      </c>
      <c r="BI59">
        <v>21</v>
      </c>
      <c r="BJ59" t="s">
        <v>364</v>
      </c>
      <c r="BK59" t="s">
        <v>93</v>
      </c>
      <c r="BL59" t="s">
        <v>364</v>
      </c>
      <c r="BM59" t="s">
        <v>723</v>
      </c>
      <c r="BN59" t="s">
        <v>74</v>
      </c>
      <c r="BO59" t="s">
        <v>74</v>
      </c>
      <c r="BP59" t="s">
        <v>74</v>
      </c>
      <c r="BQ59" t="s">
        <v>74</v>
      </c>
      <c r="BR59" t="s">
        <v>96</v>
      </c>
      <c r="BS59" t="s">
        <v>732</v>
      </c>
      <c r="BT59" t="str">
        <f>HYPERLINK("https%3A%2F%2Fwww.webofscience.com%2Fwos%2Fwoscc%2Ffull-record%2FWOS:A1994PM49300009","View Full Record in Web of Science")</f>
        <v>View Full Record in Web of Science</v>
      </c>
    </row>
    <row r="60" spans="1:72" x14ac:dyDescent="0.15">
      <c r="A60" t="s">
        <v>72</v>
      </c>
      <c r="B60" t="s">
        <v>733</v>
      </c>
      <c r="C60" t="s">
        <v>74</v>
      </c>
      <c r="D60" t="s">
        <v>74</v>
      </c>
      <c r="E60" t="s">
        <v>74</v>
      </c>
      <c r="F60" t="s">
        <v>733</v>
      </c>
      <c r="G60" t="s">
        <v>74</v>
      </c>
      <c r="H60" t="s">
        <v>74</v>
      </c>
      <c r="I60" t="s">
        <v>734</v>
      </c>
      <c r="J60" t="s">
        <v>735</v>
      </c>
      <c r="K60" t="s">
        <v>74</v>
      </c>
      <c r="L60" t="s">
        <v>74</v>
      </c>
      <c r="M60" t="s">
        <v>77</v>
      </c>
      <c r="N60" t="s">
        <v>653</v>
      </c>
      <c r="O60" t="s">
        <v>74</v>
      </c>
      <c r="P60" t="s">
        <v>74</v>
      </c>
      <c r="Q60" t="s">
        <v>74</v>
      </c>
      <c r="R60" t="s">
        <v>74</v>
      </c>
      <c r="S60" t="s">
        <v>74</v>
      </c>
      <c r="T60" t="s">
        <v>74</v>
      </c>
      <c r="U60" t="s">
        <v>74</v>
      </c>
      <c r="V60" t="s">
        <v>74</v>
      </c>
      <c r="W60" t="s">
        <v>736</v>
      </c>
      <c r="X60" t="s">
        <v>74</v>
      </c>
      <c r="Y60" t="s">
        <v>737</v>
      </c>
      <c r="Z60" t="s">
        <v>74</v>
      </c>
      <c r="AA60" t="s">
        <v>74</v>
      </c>
      <c r="AB60" t="s">
        <v>74</v>
      </c>
      <c r="AC60" t="s">
        <v>74</v>
      </c>
      <c r="AD60" t="s">
        <v>74</v>
      </c>
      <c r="AE60" t="s">
        <v>74</v>
      </c>
      <c r="AF60" t="s">
        <v>74</v>
      </c>
      <c r="AG60">
        <v>13</v>
      </c>
      <c r="AH60">
        <v>3</v>
      </c>
      <c r="AI60">
        <v>3</v>
      </c>
      <c r="AJ60">
        <v>0</v>
      </c>
      <c r="AK60">
        <v>3</v>
      </c>
      <c r="AL60" t="s">
        <v>179</v>
      </c>
      <c r="AM60" t="s">
        <v>180</v>
      </c>
      <c r="AN60" t="s">
        <v>181</v>
      </c>
      <c r="AO60" t="s">
        <v>738</v>
      </c>
      <c r="AP60" t="s">
        <v>74</v>
      </c>
      <c r="AQ60" t="s">
        <v>74</v>
      </c>
      <c r="AR60" t="s">
        <v>739</v>
      </c>
      <c r="AS60" t="s">
        <v>740</v>
      </c>
      <c r="AT60" t="s">
        <v>424</v>
      </c>
      <c r="AU60">
        <v>1994</v>
      </c>
      <c r="AV60">
        <v>126</v>
      </c>
      <c r="AW60">
        <v>4</v>
      </c>
      <c r="AX60" t="s">
        <v>74</v>
      </c>
      <c r="AY60" t="s">
        <v>74</v>
      </c>
      <c r="AZ60" t="s">
        <v>74</v>
      </c>
      <c r="BA60" t="s">
        <v>74</v>
      </c>
      <c r="BB60">
        <v>501</v>
      </c>
      <c r="BC60">
        <v>503</v>
      </c>
      <c r="BD60" t="s">
        <v>74</v>
      </c>
      <c r="BE60" t="s">
        <v>741</v>
      </c>
      <c r="BF60" t="str">
        <f>HYPERLINK("http://dx.doi.org/10.1016/0012-821X(94)90128-7","http://dx.doi.org/10.1016/0012-821X(94)90128-7")</f>
        <v>http://dx.doi.org/10.1016/0012-821X(94)90128-7</v>
      </c>
      <c r="BG60" t="s">
        <v>74</v>
      </c>
      <c r="BH60" t="s">
        <v>74</v>
      </c>
      <c r="BI60">
        <v>3</v>
      </c>
      <c r="BJ60" t="s">
        <v>265</v>
      </c>
      <c r="BK60" t="s">
        <v>93</v>
      </c>
      <c r="BL60" t="s">
        <v>265</v>
      </c>
      <c r="BM60" t="s">
        <v>742</v>
      </c>
      <c r="BN60" t="s">
        <v>74</v>
      </c>
      <c r="BO60" t="s">
        <v>74</v>
      </c>
      <c r="BP60" t="s">
        <v>74</v>
      </c>
      <c r="BQ60" t="s">
        <v>74</v>
      </c>
      <c r="BR60" t="s">
        <v>96</v>
      </c>
      <c r="BS60" t="s">
        <v>743</v>
      </c>
      <c r="BT60" t="str">
        <f>HYPERLINK("https%3A%2F%2Fwww.webofscience.com%2Fwos%2Fwoscc%2Ffull-record%2FWOS:A1994PK34500023","View Full Record in Web of Science")</f>
        <v>View Full Record in Web of Science</v>
      </c>
    </row>
    <row r="61" spans="1:72" x14ac:dyDescent="0.15">
      <c r="A61" t="s">
        <v>72</v>
      </c>
      <c r="B61" t="s">
        <v>744</v>
      </c>
      <c r="C61" t="s">
        <v>74</v>
      </c>
      <c r="D61" t="s">
        <v>74</v>
      </c>
      <c r="E61" t="s">
        <v>74</v>
      </c>
      <c r="F61" t="s">
        <v>744</v>
      </c>
      <c r="G61" t="s">
        <v>74</v>
      </c>
      <c r="H61" t="s">
        <v>74</v>
      </c>
      <c r="I61" t="s">
        <v>745</v>
      </c>
      <c r="J61" t="s">
        <v>746</v>
      </c>
      <c r="K61" t="s">
        <v>74</v>
      </c>
      <c r="L61" t="s">
        <v>74</v>
      </c>
      <c r="M61" t="s">
        <v>77</v>
      </c>
      <c r="N61" t="s">
        <v>78</v>
      </c>
      <c r="O61" t="s">
        <v>74</v>
      </c>
      <c r="P61" t="s">
        <v>74</v>
      </c>
      <c r="Q61" t="s">
        <v>74</v>
      </c>
      <c r="R61" t="s">
        <v>74</v>
      </c>
      <c r="S61" t="s">
        <v>74</v>
      </c>
      <c r="T61" t="s">
        <v>74</v>
      </c>
      <c r="U61" t="s">
        <v>747</v>
      </c>
      <c r="V61" t="s">
        <v>748</v>
      </c>
      <c r="W61" t="s">
        <v>74</v>
      </c>
      <c r="X61" t="s">
        <v>74</v>
      </c>
      <c r="Y61" t="s">
        <v>749</v>
      </c>
      <c r="Z61" t="s">
        <v>74</v>
      </c>
      <c r="AA61" t="s">
        <v>74</v>
      </c>
      <c r="AB61" t="s">
        <v>74</v>
      </c>
      <c r="AC61" t="s">
        <v>74</v>
      </c>
      <c r="AD61" t="s">
        <v>74</v>
      </c>
      <c r="AE61" t="s">
        <v>74</v>
      </c>
      <c r="AF61" t="s">
        <v>74</v>
      </c>
      <c r="AG61">
        <v>27</v>
      </c>
      <c r="AH61">
        <v>40</v>
      </c>
      <c r="AI61">
        <v>42</v>
      </c>
      <c r="AJ61">
        <v>0</v>
      </c>
      <c r="AK61">
        <v>6</v>
      </c>
      <c r="AL61" t="s">
        <v>750</v>
      </c>
      <c r="AM61" t="s">
        <v>751</v>
      </c>
      <c r="AN61" t="s">
        <v>752</v>
      </c>
      <c r="AO61" t="s">
        <v>753</v>
      </c>
      <c r="AP61" t="s">
        <v>74</v>
      </c>
      <c r="AQ61" t="s">
        <v>74</v>
      </c>
      <c r="AR61" t="s">
        <v>754</v>
      </c>
      <c r="AS61" t="s">
        <v>755</v>
      </c>
      <c r="AT61" t="s">
        <v>424</v>
      </c>
      <c r="AU61">
        <v>1994</v>
      </c>
      <c r="AV61">
        <v>26</v>
      </c>
      <c r="AW61">
        <v>5</v>
      </c>
      <c r="AX61" t="s">
        <v>74</v>
      </c>
      <c r="AY61" t="s">
        <v>74</v>
      </c>
      <c r="AZ61" t="s">
        <v>74</v>
      </c>
      <c r="BA61" t="s">
        <v>74</v>
      </c>
      <c r="BB61">
        <v>669</v>
      </c>
      <c r="BC61">
        <v>697</v>
      </c>
      <c r="BD61" t="s">
        <v>74</v>
      </c>
      <c r="BE61" t="s">
        <v>756</v>
      </c>
      <c r="BF61" t="str">
        <f>HYPERLINK("http://dx.doi.org/10.1177/0013916594265004","http://dx.doi.org/10.1177/0013916594265004")</f>
        <v>http://dx.doi.org/10.1177/0013916594265004</v>
      </c>
      <c r="BG61" t="s">
        <v>74</v>
      </c>
      <c r="BH61" t="s">
        <v>74</v>
      </c>
      <c r="BI61">
        <v>29</v>
      </c>
      <c r="BJ61" t="s">
        <v>757</v>
      </c>
      <c r="BK61" t="s">
        <v>758</v>
      </c>
      <c r="BL61" t="s">
        <v>759</v>
      </c>
      <c r="BM61" t="s">
        <v>760</v>
      </c>
      <c r="BN61" t="s">
        <v>74</v>
      </c>
      <c r="BO61" t="s">
        <v>74</v>
      </c>
      <c r="BP61" t="s">
        <v>74</v>
      </c>
      <c r="BQ61" t="s">
        <v>74</v>
      </c>
      <c r="BR61" t="s">
        <v>96</v>
      </c>
      <c r="BS61" t="s">
        <v>761</v>
      </c>
      <c r="BT61" t="str">
        <f>HYPERLINK("https%3A%2F%2Fwww.webofscience.com%2Fwos%2Fwoscc%2Ffull-record%2FWOS:A1994PD45400004","View Full Record in Web of Science")</f>
        <v>View Full Record in Web of Science</v>
      </c>
    </row>
    <row r="62" spans="1:72" x14ac:dyDescent="0.15">
      <c r="A62" t="s">
        <v>72</v>
      </c>
      <c r="B62" t="s">
        <v>762</v>
      </c>
      <c r="C62" t="s">
        <v>74</v>
      </c>
      <c r="D62" t="s">
        <v>74</v>
      </c>
      <c r="E62" t="s">
        <v>74</v>
      </c>
      <c r="F62" t="s">
        <v>762</v>
      </c>
      <c r="G62" t="s">
        <v>74</v>
      </c>
      <c r="H62" t="s">
        <v>74</v>
      </c>
      <c r="I62" t="s">
        <v>763</v>
      </c>
      <c r="J62" t="s">
        <v>764</v>
      </c>
      <c r="K62" t="s">
        <v>74</v>
      </c>
      <c r="L62" t="s">
        <v>74</v>
      </c>
      <c r="M62" t="s">
        <v>77</v>
      </c>
      <c r="N62" t="s">
        <v>78</v>
      </c>
      <c r="O62" t="s">
        <v>74</v>
      </c>
      <c r="P62" t="s">
        <v>74</v>
      </c>
      <c r="Q62" t="s">
        <v>74</v>
      </c>
      <c r="R62" t="s">
        <v>74</v>
      </c>
      <c r="S62" t="s">
        <v>74</v>
      </c>
      <c r="T62" t="s">
        <v>74</v>
      </c>
      <c r="U62" t="s">
        <v>765</v>
      </c>
      <c r="V62" t="s">
        <v>766</v>
      </c>
      <c r="W62" t="s">
        <v>74</v>
      </c>
      <c r="X62" t="s">
        <v>74</v>
      </c>
      <c r="Y62" t="s">
        <v>767</v>
      </c>
      <c r="Z62" t="s">
        <v>74</v>
      </c>
      <c r="AA62" t="s">
        <v>768</v>
      </c>
      <c r="AB62" t="s">
        <v>769</v>
      </c>
      <c r="AC62" t="s">
        <v>74</v>
      </c>
      <c r="AD62" t="s">
        <v>74</v>
      </c>
      <c r="AE62" t="s">
        <v>74</v>
      </c>
      <c r="AF62" t="s">
        <v>74</v>
      </c>
      <c r="AG62">
        <v>33</v>
      </c>
      <c r="AH62">
        <v>108</v>
      </c>
      <c r="AI62">
        <v>117</v>
      </c>
      <c r="AJ62">
        <v>0</v>
      </c>
      <c r="AK62">
        <v>21</v>
      </c>
      <c r="AL62" t="s">
        <v>153</v>
      </c>
      <c r="AM62" t="s">
        <v>84</v>
      </c>
      <c r="AN62" t="s">
        <v>154</v>
      </c>
      <c r="AO62" t="s">
        <v>770</v>
      </c>
      <c r="AP62" t="s">
        <v>74</v>
      </c>
      <c r="AQ62" t="s">
        <v>74</v>
      </c>
      <c r="AR62" t="s">
        <v>771</v>
      </c>
      <c r="AS62" t="s">
        <v>772</v>
      </c>
      <c r="AT62" t="s">
        <v>773</v>
      </c>
      <c r="AU62">
        <v>1994</v>
      </c>
      <c r="AV62">
        <v>224</v>
      </c>
      <c r="AW62">
        <v>2</v>
      </c>
      <c r="AX62" t="s">
        <v>74</v>
      </c>
      <c r="AY62" t="s">
        <v>74</v>
      </c>
      <c r="AZ62" t="s">
        <v>74</v>
      </c>
      <c r="BA62" t="s">
        <v>74</v>
      </c>
      <c r="BB62">
        <v>519</v>
      </c>
      <c r="BC62">
        <v>524</v>
      </c>
      <c r="BD62" t="s">
        <v>74</v>
      </c>
      <c r="BE62" t="s">
        <v>774</v>
      </c>
      <c r="BF62" t="str">
        <f>HYPERLINK("http://dx.doi.org/10.1111/j.1432-1033.1994.00519.x","http://dx.doi.org/10.1111/j.1432-1033.1994.00519.x")</f>
        <v>http://dx.doi.org/10.1111/j.1432-1033.1994.00519.x</v>
      </c>
      <c r="BG62" t="s">
        <v>74</v>
      </c>
      <c r="BH62" t="s">
        <v>74</v>
      </c>
      <c r="BI62">
        <v>6</v>
      </c>
      <c r="BJ62" t="s">
        <v>775</v>
      </c>
      <c r="BK62" t="s">
        <v>93</v>
      </c>
      <c r="BL62" t="s">
        <v>775</v>
      </c>
      <c r="BM62" t="s">
        <v>776</v>
      </c>
      <c r="BN62">
        <v>7925367</v>
      </c>
      <c r="BO62" t="s">
        <v>334</v>
      </c>
      <c r="BP62" t="s">
        <v>74</v>
      </c>
      <c r="BQ62" t="s">
        <v>74</v>
      </c>
      <c r="BR62" t="s">
        <v>96</v>
      </c>
      <c r="BS62" t="s">
        <v>777</v>
      </c>
      <c r="BT62" t="str">
        <f>HYPERLINK("https%3A%2F%2Fwww.webofscience.com%2Fwos%2Fwoscc%2Ffull-record%2FWOS:A1994PF80500028","View Full Record in Web of Science")</f>
        <v>View Full Record in Web of Science</v>
      </c>
    </row>
    <row r="63" spans="1:72" x14ac:dyDescent="0.15">
      <c r="A63" t="s">
        <v>72</v>
      </c>
      <c r="B63" t="s">
        <v>778</v>
      </c>
      <c r="C63" t="s">
        <v>74</v>
      </c>
      <c r="D63" t="s">
        <v>74</v>
      </c>
      <c r="E63" t="s">
        <v>74</v>
      </c>
      <c r="F63" t="s">
        <v>778</v>
      </c>
      <c r="G63" t="s">
        <v>74</v>
      </c>
      <c r="H63" t="s">
        <v>74</v>
      </c>
      <c r="I63" t="s">
        <v>779</v>
      </c>
      <c r="J63" t="s">
        <v>780</v>
      </c>
      <c r="K63" t="s">
        <v>74</v>
      </c>
      <c r="L63" t="s">
        <v>74</v>
      </c>
      <c r="M63" t="s">
        <v>77</v>
      </c>
      <c r="N63" t="s">
        <v>78</v>
      </c>
      <c r="O63" t="s">
        <v>74</v>
      </c>
      <c r="P63" t="s">
        <v>74</v>
      </c>
      <c r="Q63" t="s">
        <v>74</v>
      </c>
      <c r="R63" t="s">
        <v>74</v>
      </c>
      <c r="S63" t="s">
        <v>74</v>
      </c>
      <c r="T63" t="s">
        <v>74</v>
      </c>
      <c r="U63" t="s">
        <v>781</v>
      </c>
      <c r="V63" t="s">
        <v>782</v>
      </c>
      <c r="W63" t="s">
        <v>783</v>
      </c>
      <c r="X63" t="s">
        <v>784</v>
      </c>
      <c r="Y63" t="s">
        <v>785</v>
      </c>
      <c r="Z63" t="s">
        <v>74</v>
      </c>
      <c r="AA63" t="s">
        <v>74</v>
      </c>
      <c r="AB63" t="s">
        <v>74</v>
      </c>
      <c r="AC63" t="s">
        <v>74</v>
      </c>
      <c r="AD63" t="s">
        <v>74</v>
      </c>
      <c r="AE63" t="s">
        <v>74</v>
      </c>
      <c r="AF63" t="s">
        <v>74</v>
      </c>
      <c r="AG63">
        <v>27</v>
      </c>
      <c r="AH63">
        <v>17</v>
      </c>
      <c r="AI63">
        <v>19</v>
      </c>
      <c r="AJ63">
        <v>1</v>
      </c>
      <c r="AK63">
        <v>6</v>
      </c>
      <c r="AL63" t="s">
        <v>108</v>
      </c>
      <c r="AM63" t="s">
        <v>109</v>
      </c>
      <c r="AN63" t="s">
        <v>127</v>
      </c>
      <c r="AO63" t="s">
        <v>786</v>
      </c>
      <c r="AP63" t="s">
        <v>74</v>
      </c>
      <c r="AQ63" t="s">
        <v>74</v>
      </c>
      <c r="AR63" t="s">
        <v>787</v>
      </c>
      <c r="AS63" t="s">
        <v>788</v>
      </c>
      <c r="AT63" t="s">
        <v>424</v>
      </c>
      <c r="AU63">
        <v>1994</v>
      </c>
      <c r="AV63">
        <v>58</v>
      </c>
      <c r="AW63">
        <v>17</v>
      </c>
      <c r="AX63" t="s">
        <v>74</v>
      </c>
      <c r="AY63" t="s">
        <v>74</v>
      </c>
      <c r="AZ63" t="s">
        <v>74</v>
      </c>
      <c r="BA63" t="s">
        <v>74</v>
      </c>
      <c r="BB63">
        <v>3735</v>
      </c>
      <c r="BC63">
        <v>3740</v>
      </c>
      <c r="BD63" t="s">
        <v>74</v>
      </c>
      <c r="BE63" t="s">
        <v>789</v>
      </c>
      <c r="BF63" t="str">
        <f>HYPERLINK("http://dx.doi.org/10.1016/0016-7037(94)90162-7","http://dx.doi.org/10.1016/0016-7037(94)90162-7")</f>
        <v>http://dx.doi.org/10.1016/0016-7037(94)90162-7</v>
      </c>
      <c r="BG63" t="s">
        <v>74</v>
      </c>
      <c r="BH63" t="s">
        <v>74</v>
      </c>
      <c r="BI63">
        <v>6</v>
      </c>
      <c r="BJ63" t="s">
        <v>265</v>
      </c>
      <c r="BK63" t="s">
        <v>93</v>
      </c>
      <c r="BL63" t="s">
        <v>265</v>
      </c>
      <c r="BM63" t="s">
        <v>790</v>
      </c>
      <c r="BN63" t="s">
        <v>74</v>
      </c>
      <c r="BO63" t="s">
        <v>74</v>
      </c>
      <c r="BP63" t="s">
        <v>74</v>
      </c>
      <c r="BQ63" t="s">
        <v>74</v>
      </c>
      <c r="BR63" t="s">
        <v>96</v>
      </c>
      <c r="BS63" t="s">
        <v>791</v>
      </c>
      <c r="BT63" t="str">
        <f>HYPERLINK("https%3A%2F%2Fwww.webofscience.com%2Fwos%2Fwoscc%2Ffull-record%2FWOS:A1994PG26600014","View Full Record in Web of Science")</f>
        <v>View Full Record in Web of Science</v>
      </c>
    </row>
    <row r="64" spans="1:72" x14ac:dyDescent="0.15">
      <c r="A64" t="s">
        <v>72</v>
      </c>
      <c r="B64" t="s">
        <v>792</v>
      </c>
      <c r="C64" t="s">
        <v>74</v>
      </c>
      <c r="D64" t="s">
        <v>74</v>
      </c>
      <c r="E64" t="s">
        <v>74</v>
      </c>
      <c r="F64" t="s">
        <v>792</v>
      </c>
      <c r="G64" t="s">
        <v>74</v>
      </c>
      <c r="H64" t="s">
        <v>74</v>
      </c>
      <c r="I64" t="s">
        <v>793</v>
      </c>
      <c r="J64" t="s">
        <v>780</v>
      </c>
      <c r="K64" t="s">
        <v>74</v>
      </c>
      <c r="L64" t="s">
        <v>74</v>
      </c>
      <c r="M64" t="s">
        <v>77</v>
      </c>
      <c r="N64" t="s">
        <v>794</v>
      </c>
      <c r="O64" t="s">
        <v>74</v>
      </c>
      <c r="P64" t="s">
        <v>74</v>
      </c>
      <c r="Q64" t="s">
        <v>74</v>
      </c>
      <c r="R64" t="s">
        <v>74</v>
      </c>
      <c r="S64" t="s">
        <v>74</v>
      </c>
      <c r="T64" t="s">
        <v>74</v>
      </c>
      <c r="U64" t="s">
        <v>795</v>
      </c>
      <c r="V64" t="s">
        <v>796</v>
      </c>
      <c r="W64" t="s">
        <v>797</v>
      </c>
      <c r="X64" t="s">
        <v>798</v>
      </c>
      <c r="Y64" t="s">
        <v>799</v>
      </c>
      <c r="Z64" t="s">
        <v>74</v>
      </c>
      <c r="AA64" t="s">
        <v>74</v>
      </c>
      <c r="AB64" t="s">
        <v>800</v>
      </c>
      <c r="AC64" t="s">
        <v>74</v>
      </c>
      <c r="AD64" t="s">
        <v>74</v>
      </c>
      <c r="AE64" t="s">
        <v>74</v>
      </c>
      <c r="AF64" t="s">
        <v>74</v>
      </c>
      <c r="AG64">
        <v>116</v>
      </c>
      <c r="AH64">
        <v>224</v>
      </c>
      <c r="AI64">
        <v>233</v>
      </c>
      <c r="AJ64">
        <v>0</v>
      </c>
      <c r="AK64">
        <v>29</v>
      </c>
      <c r="AL64" t="s">
        <v>108</v>
      </c>
      <c r="AM64" t="s">
        <v>109</v>
      </c>
      <c r="AN64" t="s">
        <v>127</v>
      </c>
      <c r="AO64" t="s">
        <v>786</v>
      </c>
      <c r="AP64" t="s">
        <v>74</v>
      </c>
      <c r="AQ64" t="s">
        <v>74</v>
      </c>
      <c r="AR64" t="s">
        <v>787</v>
      </c>
      <c r="AS64" t="s">
        <v>788</v>
      </c>
      <c r="AT64" t="s">
        <v>424</v>
      </c>
      <c r="AU64">
        <v>1994</v>
      </c>
      <c r="AV64">
        <v>58</v>
      </c>
      <c r="AW64">
        <v>18</v>
      </c>
      <c r="AX64" t="s">
        <v>74</v>
      </c>
      <c r="AY64" t="s">
        <v>74</v>
      </c>
      <c r="AZ64" t="s">
        <v>74</v>
      </c>
      <c r="BA64" t="s">
        <v>74</v>
      </c>
      <c r="BB64">
        <v>3879</v>
      </c>
      <c r="BC64">
        <v>3904</v>
      </c>
      <c r="BD64" t="s">
        <v>74</v>
      </c>
      <c r="BE64" t="s">
        <v>801</v>
      </c>
      <c r="BF64" t="str">
        <f>HYPERLINK("http://dx.doi.org/10.1016/0016-7037(94)90369-7","http://dx.doi.org/10.1016/0016-7037(94)90369-7")</f>
        <v>http://dx.doi.org/10.1016/0016-7037(94)90369-7</v>
      </c>
      <c r="BG64" t="s">
        <v>74</v>
      </c>
      <c r="BH64" t="s">
        <v>74</v>
      </c>
      <c r="BI64">
        <v>26</v>
      </c>
      <c r="BJ64" t="s">
        <v>265</v>
      </c>
      <c r="BK64" t="s">
        <v>93</v>
      </c>
      <c r="BL64" t="s">
        <v>265</v>
      </c>
      <c r="BM64" t="s">
        <v>802</v>
      </c>
      <c r="BN64" t="s">
        <v>74</v>
      </c>
      <c r="BO64" t="s">
        <v>74</v>
      </c>
      <c r="BP64" t="s">
        <v>74</v>
      </c>
      <c r="BQ64" t="s">
        <v>74</v>
      </c>
      <c r="BR64" t="s">
        <v>96</v>
      </c>
      <c r="BS64" t="s">
        <v>803</v>
      </c>
      <c r="BT64" t="str">
        <f>HYPERLINK("https%3A%2F%2Fwww.webofscience.com%2Fwos%2Fwoscc%2Ffull-record%2FWOS:A1994PJ56800009","View Full Record in Web of Science")</f>
        <v>View Full Record in Web of Science</v>
      </c>
    </row>
    <row r="65" spans="1:72" x14ac:dyDescent="0.15">
      <c r="A65" t="s">
        <v>72</v>
      </c>
      <c r="B65" t="s">
        <v>804</v>
      </c>
      <c r="C65" t="s">
        <v>74</v>
      </c>
      <c r="D65" t="s">
        <v>74</v>
      </c>
      <c r="E65" t="s">
        <v>74</v>
      </c>
      <c r="F65" t="s">
        <v>804</v>
      </c>
      <c r="G65" t="s">
        <v>74</v>
      </c>
      <c r="H65" t="s">
        <v>74</v>
      </c>
      <c r="I65" t="s">
        <v>805</v>
      </c>
      <c r="J65" t="s">
        <v>806</v>
      </c>
      <c r="K65" t="s">
        <v>74</v>
      </c>
      <c r="L65" t="s">
        <v>74</v>
      </c>
      <c r="M65" t="s">
        <v>77</v>
      </c>
      <c r="N65" t="s">
        <v>78</v>
      </c>
      <c r="O65" t="s">
        <v>74</v>
      </c>
      <c r="P65" t="s">
        <v>74</v>
      </c>
      <c r="Q65" t="s">
        <v>74</v>
      </c>
      <c r="R65" t="s">
        <v>74</v>
      </c>
      <c r="S65" t="s">
        <v>74</v>
      </c>
      <c r="T65" t="s">
        <v>74</v>
      </c>
      <c r="U65" t="s">
        <v>807</v>
      </c>
      <c r="V65" t="s">
        <v>808</v>
      </c>
      <c r="W65" t="s">
        <v>809</v>
      </c>
      <c r="X65" t="s">
        <v>810</v>
      </c>
      <c r="Y65" t="s">
        <v>811</v>
      </c>
      <c r="Z65" t="s">
        <v>74</v>
      </c>
      <c r="AA65" t="s">
        <v>812</v>
      </c>
      <c r="AB65" t="s">
        <v>74</v>
      </c>
      <c r="AC65" t="s">
        <v>74</v>
      </c>
      <c r="AD65" t="s">
        <v>74</v>
      </c>
      <c r="AE65" t="s">
        <v>74</v>
      </c>
      <c r="AF65" t="s">
        <v>74</v>
      </c>
      <c r="AG65">
        <v>24</v>
      </c>
      <c r="AH65">
        <v>135</v>
      </c>
      <c r="AI65">
        <v>154</v>
      </c>
      <c r="AJ65">
        <v>0</v>
      </c>
      <c r="AK65">
        <v>17</v>
      </c>
      <c r="AL65" t="s">
        <v>813</v>
      </c>
      <c r="AM65" t="s">
        <v>814</v>
      </c>
      <c r="AN65" t="s">
        <v>815</v>
      </c>
      <c r="AO65" t="s">
        <v>816</v>
      </c>
      <c r="AP65" t="s">
        <v>74</v>
      </c>
      <c r="AQ65" t="s">
        <v>74</v>
      </c>
      <c r="AR65" t="s">
        <v>806</v>
      </c>
      <c r="AS65" t="s">
        <v>188</v>
      </c>
      <c r="AT65" t="s">
        <v>424</v>
      </c>
      <c r="AU65">
        <v>1994</v>
      </c>
      <c r="AV65">
        <v>22</v>
      </c>
      <c r="AW65">
        <v>9</v>
      </c>
      <c r="AX65" t="s">
        <v>74</v>
      </c>
      <c r="AY65" t="s">
        <v>74</v>
      </c>
      <c r="AZ65" t="s">
        <v>74</v>
      </c>
      <c r="BA65" t="s">
        <v>74</v>
      </c>
      <c r="BB65">
        <v>811</v>
      </c>
      <c r="BC65">
        <v>814</v>
      </c>
      <c r="BD65" t="s">
        <v>74</v>
      </c>
      <c r="BE65" t="s">
        <v>817</v>
      </c>
      <c r="BF65" t="str">
        <f>HYPERLINK("http://dx.doi.org/10.1130/0091-7613(1994)022&lt;0811:ANZRAM&gt;2.3.CO;2","http://dx.doi.org/10.1130/0091-7613(1994)022&lt;0811:ANZRAM&gt;2.3.CO;2")</f>
        <v>http://dx.doi.org/10.1130/0091-7613(1994)022&lt;0811:ANZRAM&gt;2.3.CO;2</v>
      </c>
      <c r="BG65" t="s">
        <v>74</v>
      </c>
      <c r="BH65" t="s">
        <v>74</v>
      </c>
      <c r="BI65">
        <v>4</v>
      </c>
      <c r="BJ65" t="s">
        <v>188</v>
      </c>
      <c r="BK65" t="s">
        <v>93</v>
      </c>
      <c r="BL65" t="s">
        <v>188</v>
      </c>
      <c r="BM65" t="s">
        <v>818</v>
      </c>
      <c r="BN65" t="s">
        <v>74</v>
      </c>
      <c r="BO65" t="s">
        <v>74</v>
      </c>
      <c r="BP65" t="s">
        <v>74</v>
      </c>
      <c r="BQ65" t="s">
        <v>74</v>
      </c>
      <c r="BR65" t="s">
        <v>96</v>
      </c>
      <c r="BS65" t="s">
        <v>819</v>
      </c>
      <c r="BT65" t="str">
        <f>HYPERLINK("https%3A%2F%2Fwww.webofscience.com%2Fwos%2Fwoscc%2Ffull-record%2FWOS:A1994PE29200011","View Full Record in Web of Science")</f>
        <v>View Full Record in Web of Science</v>
      </c>
    </row>
    <row r="66" spans="1:72" x14ac:dyDescent="0.15">
      <c r="A66" t="s">
        <v>72</v>
      </c>
      <c r="B66" t="s">
        <v>820</v>
      </c>
      <c r="C66" t="s">
        <v>74</v>
      </c>
      <c r="D66" t="s">
        <v>74</v>
      </c>
      <c r="E66" t="s">
        <v>74</v>
      </c>
      <c r="F66" t="s">
        <v>820</v>
      </c>
      <c r="G66" t="s">
        <v>74</v>
      </c>
      <c r="H66" t="s">
        <v>74</v>
      </c>
      <c r="I66" t="s">
        <v>821</v>
      </c>
      <c r="J66" t="s">
        <v>822</v>
      </c>
      <c r="K66" t="s">
        <v>74</v>
      </c>
      <c r="L66" t="s">
        <v>74</v>
      </c>
      <c r="M66" t="s">
        <v>77</v>
      </c>
      <c r="N66" t="s">
        <v>557</v>
      </c>
      <c r="O66" t="s">
        <v>74</v>
      </c>
      <c r="P66" t="s">
        <v>74</v>
      </c>
      <c r="Q66" t="s">
        <v>74</v>
      </c>
      <c r="R66" t="s">
        <v>74</v>
      </c>
      <c r="S66" t="s">
        <v>74</v>
      </c>
      <c r="T66" t="s">
        <v>74</v>
      </c>
      <c r="U66" t="s">
        <v>823</v>
      </c>
      <c r="V66" t="s">
        <v>74</v>
      </c>
      <c r="W66" t="s">
        <v>74</v>
      </c>
      <c r="X66" t="s">
        <v>74</v>
      </c>
      <c r="Y66" t="s">
        <v>824</v>
      </c>
      <c r="Z66" t="s">
        <v>74</v>
      </c>
      <c r="AA66" t="s">
        <v>825</v>
      </c>
      <c r="AB66" t="s">
        <v>826</v>
      </c>
      <c r="AC66" t="s">
        <v>74</v>
      </c>
      <c r="AD66" t="s">
        <v>74</v>
      </c>
      <c r="AE66" t="s">
        <v>74</v>
      </c>
      <c r="AF66" t="s">
        <v>74</v>
      </c>
      <c r="AG66">
        <v>16</v>
      </c>
      <c r="AH66">
        <v>1</v>
      </c>
      <c r="AI66">
        <v>1</v>
      </c>
      <c r="AJ66">
        <v>0</v>
      </c>
      <c r="AK66">
        <v>0</v>
      </c>
      <c r="AL66" t="s">
        <v>489</v>
      </c>
      <c r="AM66" t="s">
        <v>109</v>
      </c>
      <c r="AN66" t="s">
        <v>490</v>
      </c>
      <c r="AO66" t="s">
        <v>827</v>
      </c>
      <c r="AP66" t="s">
        <v>74</v>
      </c>
      <c r="AQ66" t="s">
        <v>74</v>
      </c>
      <c r="AR66" t="s">
        <v>828</v>
      </c>
      <c r="AS66" t="s">
        <v>829</v>
      </c>
      <c r="AT66" t="s">
        <v>424</v>
      </c>
      <c r="AU66">
        <v>1994</v>
      </c>
      <c r="AV66">
        <v>118</v>
      </c>
      <c r="AW66">
        <v>3</v>
      </c>
      <c r="AX66" t="s">
        <v>74</v>
      </c>
      <c r="AY66" t="s">
        <v>74</v>
      </c>
      <c r="AZ66" t="s">
        <v>74</v>
      </c>
      <c r="BA66" t="s">
        <v>74</v>
      </c>
      <c r="BB66">
        <v>808</v>
      </c>
      <c r="BC66">
        <v>810</v>
      </c>
      <c r="BD66" t="s">
        <v>74</v>
      </c>
      <c r="BE66" t="s">
        <v>830</v>
      </c>
      <c r="BF66" t="str">
        <f>HYPERLINK("http://dx.doi.org/10.1111/j.1365-246X.1994.tb04003.x","http://dx.doi.org/10.1111/j.1365-246X.1994.tb04003.x")</f>
        <v>http://dx.doi.org/10.1111/j.1365-246X.1994.tb04003.x</v>
      </c>
      <c r="BG66" t="s">
        <v>74</v>
      </c>
      <c r="BH66" t="s">
        <v>74</v>
      </c>
      <c r="BI66">
        <v>3</v>
      </c>
      <c r="BJ66" t="s">
        <v>265</v>
      </c>
      <c r="BK66" t="s">
        <v>93</v>
      </c>
      <c r="BL66" t="s">
        <v>265</v>
      </c>
      <c r="BM66" t="s">
        <v>831</v>
      </c>
      <c r="BN66" t="s">
        <v>74</v>
      </c>
      <c r="BO66" t="s">
        <v>334</v>
      </c>
      <c r="BP66" t="s">
        <v>74</v>
      </c>
      <c r="BQ66" t="s">
        <v>74</v>
      </c>
      <c r="BR66" t="s">
        <v>96</v>
      </c>
      <c r="BS66" t="s">
        <v>832</v>
      </c>
      <c r="BT66" t="str">
        <f>HYPERLINK("https%3A%2F%2Fwww.webofscience.com%2Fwos%2Fwoscc%2Ffull-record%2FWOS:A1994PG50000025","View Full Record in Web of Science")</f>
        <v>View Full Record in Web of Science</v>
      </c>
    </row>
    <row r="67" spans="1:72" x14ac:dyDescent="0.15">
      <c r="A67" t="s">
        <v>72</v>
      </c>
      <c r="B67" t="s">
        <v>833</v>
      </c>
      <c r="C67" t="s">
        <v>74</v>
      </c>
      <c r="D67" t="s">
        <v>74</v>
      </c>
      <c r="E67" t="s">
        <v>74</v>
      </c>
      <c r="F67" t="s">
        <v>833</v>
      </c>
      <c r="G67" t="s">
        <v>74</v>
      </c>
      <c r="H67" t="s">
        <v>74</v>
      </c>
      <c r="I67" t="s">
        <v>834</v>
      </c>
      <c r="J67" t="s">
        <v>822</v>
      </c>
      <c r="K67" t="s">
        <v>74</v>
      </c>
      <c r="L67" t="s">
        <v>74</v>
      </c>
      <c r="M67" t="s">
        <v>77</v>
      </c>
      <c r="N67" t="s">
        <v>557</v>
      </c>
      <c r="O67" t="s">
        <v>74</v>
      </c>
      <c r="P67" t="s">
        <v>74</v>
      </c>
      <c r="Q67" t="s">
        <v>74</v>
      </c>
      <c r="R67" t="s">
        <v>74</v>
      </c>
      <c r="S67" t="s">
        <v>74</v>
      </c>
      <c r="T67" t="s">
        <v>74</v>
      </c>
      <c r="U67" t="s">
        <v>835</v>
      </c>
      <c r="V67" t="s">
        <v>74</v>
      </c>
      <c r="W67" t="s">
        <v>836</v>
      </c>
      <c r="X67" t="s">
        <v>837</v>
      </c>
      <c r="Y67" t="s">
        <v>838</v>
      </c>
      <c r="Z67" t="s">
        <v>74</v>
      </c>
      <c r="AA67" t="s">
        <v>839</v>
      </c>
      <c r="AB67" t="s">
        <v>74</v>
      </c>
      <c r="AC67" t="s">
        <v>74</v>
      </c>
      <c r="AD67" t="s">
        <v>74</v>
      </c>
      <c r="AE67" t="s">
        <v>74</v>
      </c>
      <c r="AF67" t="s">
        <v>74</v>
      </c>
      <c r="AG67">
        <v>7</v>
      </c>
      <c r="AH67">
        <v>0</v>
      </c>
      <c r="AI67">
        <v>0</v>
      </c>
      <c r="AJ67">
        <v>0</v>
      </c>
      <c r="AK67">
        <v>0</v>
      </c>
      <c r="AL67" t="s">
        <v>489</v>
      </c>
      <c r="AM67" t="s">
        <v>109</v>
      </c>
      <c r="AN67" t="s">
        <v>490</v>
      </c>
      <c r="AO67" t="s">
        <v>827</v>
      </c>
      <c r="AP67" t="s">
        <v>74</v>
      </c>
      <c r="AQ67" t="s">
        <v>74</v>
      </c>
      <c r="AR67" t="s">
        <v>828</v>
      </c>
      <c r="AS67" t="s">
        <v>829</v>
      </c>
      <c r="AT67" t="s">
        <v>424</v>
      </c>
      <c r="AU67">
        <v>1994</v>
      </c>
      <c r="AV67">
        <v>118</v>
      </c>
      <c r="AW67">
        <v>3</v>
      </c>
      <c r="AX67" t="s">
        <v>74</v>
      </c>
      <c r="AY67" t="s">
        <v>74</v>
      </c>
      <c r="AZ67" t="s">
        <v>74</v>
      </c>
      <c r="BA67" t="s">
        <v>74</v>
      </c>
      <c r="BB67">
        <v>811</v>
      </c>
      <c r="BC67">
        <v>811</v>
      </c>
      <c r="BD67" t="s">
        <v>74</v>
      </c>
      <c r="BE67" t="s">
        <v>840</v>
      </c>
      <c r="BF67" t="str">
        <f>HYPERLINK("http://dx.doi.org/10.1111/j.1365-246X.1994.tb04004.x","http://dx.doi.org/10.1111/j.1365-246X.1994.tb04004.x")</f>
        <v>http://dx.doi.org/10.1111/j.1365-246X.1994.tb04004.x</v>
      </c>
      <c r="BG67" t="s">
        <v>74</v>
      </c>
      <c r="BH67" t="s">
        <v>74</v>
      </c>
      <c r="BI67">
        <v>1</v>
      </c>
      <c r="BJ67" t="s">
        <v>265</v>
      </c>
      <c r="BK67" t="s">
        <v>93</v>
      </c>
      <c r="BL67" t="s">
        <v>265</v>
      </c>
      <c r="BM67" t="s">
        <v>831</v>
      </c>
      <c r="BN67" t="s">
        <v>74</v>
      </c>
      <c r="BO67" t="s">
        <v>334</v>
      </c>
      <c r="BP67" t="s">
        <v>74</v>
      </c>
      <c r="BQ67" t="s">
        <v>74</v>
      </c>
      <c r="BR67" t="s">
        <v>96</v>
      </c>
      <c r="BS67" t="s">
        <v>841</v>
      </c>
      <c r="BT67" t="str">
        <f>HYPERLINK("https%3A%2F%2Fwww.webofscience.com%2Fwos%2Fwoscc%2Ffull-record%2FWOS:A1994PG50000026","View Full Record in Web of Science")</f>
        <v>View Full Record in Web of Science</v>
      </c>
    </row>
    <row r="68" spans="1:72" x14ac:dyDescent="0.15">
      <c r="A68" t="s">
        <v>72</v>
      </c>
      <c r="B68" t="s">
        <v>842</v>
      </c>
      <c r="C68" t="s">
        <v>74</v>
      </c>
      <c r="D68" t="s">
        <v>74</v>
      </c>
      <c r="E68" t="s">
        <v>74</v>
      </c>
      <c r="F68" t="s">
        <v>842</v>
      </c>
      <c r="G68" t="s">
        <v>74</v>
      </c>
      <c r="H68" t="s">
        <v>74</v>
      </c>
      <c r="I68" t="s">
        <v>843</v>
      </c>
      <c r="J68" t="s">
        <v>844</v>
      </c>
      <c r="K68" t="s">
        <v>74</v>
      </c>
      <c r="L68" t="s">
        <v>74</v>
      </c>
      <c r="M68" t="s">
        <v>77</v>
      </c>
      <c r="N68" t="s">
        <v>845</v>
      </c>
      <c r="O68" t="s">
        <v>74</v>
      </c>
      <c r="P68" t="s">
        <v>74</v>
      </c>
      <c r="Q68" t="s">
        <v>74</v>
      </c>
      <c r="R68" t="s">
        <v>74</v>
      </c>
      <c r="S68" t="s">
        <v>74</v>
      </c>
      <c r="T68" t="s">
        <v>74</v>
      </c>
      <c r="U68" t="s">
        <v>74</v>
      </c>
      <c r="V68" t="s">
        <v>74</v>
      </c>
      <c r="W68" t="s">
        <v>74</v>
      </c>
      <c r="X68" t="s">
        <v>74</v>
      </c>
      <c r="Y68" t="s">
        <v>74</v>
      </c>
      <c r="Z68" t="s">
        <v>74</v>
      </c>
      <c r="AA68" t="s">
        <v>74</v>
      </c>
      <c r="AB68" t="s">
        <v>74</v>
      </c>
      <c r="AC68" t="s">
        <v>74</v>
      </c>
      <c r="AD68" t="s">
        <v>74</v>
      </c>
      <c r="AE68" t="s">
        <v>74</v>
      </c>
      <c r="AF68" t="s">
        <v>74</v>
      </c>
      <c r="AG68">
        <v>1</v>
      </c>
      <c r="AH68">
        <v>0</v>
      </c>
      <c r="AI68">
        <v>0</v>
      </c>
      <c r="AJ68">
        <v>0</v>
      </c>
      <c r="AK68">
        <v>2</v>
      </c>
      <c r="AL68" t="s">
        <v>846</v>
      </c>
      <c r="AM68" t="s">
        <v>847</v>
      </c>
      <c r="AN68" t="s">
        <v>848</v>
      </c>
      <c r="AO68" t="s">
        <v>849</v>
      </c>
      <c r="AP68" t="s">
        <v>74</v>
      </c>
      <c r="AQ68" t="s">
        <v>74</v>
      </c>
      <c r="AR68" t="s">
        <v>844</v>
      </c>
      <c r="AS68" t="s">
        <v>850</v>
      </c>
      <c r="AT68" t="s">
        <v>424</v>
      </c>
      <c r="AU68">
        <v>1994</v>
      </c>
      <c r="AV68">
        <v>85</v>
      </c>
      <c r="AW68">
        <v>3</v>
      </c>
      <c r="AX68" t="s">
        <v>74</v>
      </c>
      <c r="AY68" t="s">
        <v>74</v>
      </c>
      <c r="AZ68" t="s">
        <v>74</v>
      </c>
      <c r="BA68" t="s">
        <v>74</v>
      </c>
      <c r="BB68">
        <v>482</v>
      </c>
      <c r="BC68">
        <v>485</v>
      </c>
      <c r="BD68" t="s">
        <v>74</v>
      </c>
      <c r="BE68" t="s">
        <v>74</v>
      </c>
      <c r="BF68" t="s">
        <v>74</v>
      </c>
      <c r="BG68" t="s">
        <v>74</v>
      </c>
      <c r="BH68" t="s">
        <v>74</v>
      </c>
      <c r="BI68">
        <v>4</v>
      </c>
      <c r="BJ68" t="s">
        <v>851</v>
      </c>
      <c r="BK68" t="s">
        <v>852</v>
      </c>
      <c r="BL68" t="s">
        <v>853</v>
      </c>
      <c r="BM68" t="s">
        <v>854</v>
      </c>
      <c r="BN68" t="s">
        <v>74</v>
      </c>
      <c r="BO68" t="s">
        <v>74</v>
      </c>
      <c r="BP68" t="s">
        <v>74</v>
      </c>
      <c r="BQ68" t="s">
        <v>74</v>
      </c>
      <c r="BR68" t="s">
        <v>96</v>
      </c>
      <c r="BS68" t="s">
        <v>855</v>
      </c>
      <c r="BT68" t="str">
        <f>HYPERLINK("https%3A%2F%2Fwww.webofscience.com%2Fwos%2Fwoscc%2Ffull-record%2FWOS:A1994PH89900008","View Full Record in Web of Science")</f>
        <v>View Full Record in Web of Science</v>
      </c>
    </row>
    <row r="69" spans="1:72" x14ac:dyDescent="0.15">
      <c r="A69" t="s">
        <v>72</v>
      </c>
      <c r="B69" t="s">
        <v>856</v>
      </c>
      <c r="C69" t="s">
        <v>74</v>
      </c>
      <c r="D69" t="s">
        <v>74</v>
      </c>
      <c r="E69" t="s">
        <v>74</v>
      </c>
      <c r="F69" t="s">
        <v>856</v>
      </c>
      <c r="G69" t="s">
        <v>74</v>
      </c>
      <c r="H69" t="s">
        <v>74</v>
      </c>
      <c r="I69" t="s">
        <v>857</v>
      </c>
      <c r="J69" t="s">
        <v>858</v>
      </c>
      <c r="K69" t="s">
        <v>74</v>
      </c>
      <c r="L69" t="s">
        <v>74</v>
      </c>
      <c r="M69" t="s">
        <v>859</v>
      </c>
      <c r="N69" t="s">
        <v>78</v>
      </c>
      <c r="O69" t="s">
        <v>74</v>
      </c>
      <c r="P69" t="s">
        <v>74</v>
      </c>
      <c r="Q69" t="s">
        <v>74</v>
      </c>
      <c r="R69" t="s">
        <v>74</v>
      </c>
      <c r="S69" t="s">
        <v>74</v>
      </c>
      <c r="T69" t="s">
        <v>74</v>
      </c>
      <c r="U69" t="s">
        <v>860</v>
      </c>
      <c r="V69" t="s">
        <v>861</v>
      </c>
      <c r="W69" t="s">
        <v>74</v>
      </c>
      <c r="X69" t="s">
        <v>74</v>
      </c>
      <c r="Y69" t="s">
        <v>74</v>
      </c>
      <c r="Z69" t="s">
        <v>74</v>
      </c>
      <c r="AA69" t="s">
        <v>74</v>
      </c>
      <c r="AB69" t="s">
        <v>74</v>
      </c>
      <c r="AC69" t="s">
        <v>74</v>
      </c>
      <c r="AD69" t="s">
        <v>74</v>
      </c>
      <c r="AE69" t="s">
        <v>74</v>
      </c>
      <c r="AF69" t="s">
        <v>74</v>
      </c>
      <c r="AG69">
        <v>30</v>
      </c>
      <c r="AH69">
        <v>3</v>
      </c>
      <c r="AI69">
        <v>3</v>
      </c>
      <c r="AJ69">
        <v>0</v>
      </c>
      <c r="AK69">
        <v>0</v>
      </c>
      <c r="AL69" t="s">
        <v>862</v>
      </c>
      <c r="AM69" t="s">
        <v>863</v>
      </c>
      <c r="AN69" t="s">
        <v>864</v>
      </c>
      <c r="AO69" t="s">
        <v>865</v>
      </c>
      <c r="AP69" t="s">
        <v>74</v>
      </c>
      <c r="AQ69" t="s">
        <v>74</v>
      </c>
      <c r="AR69" t="s">
        <v>866</v>
      </c>
      <c r="AS69" t="s">
        <v>867</v>
      </c>
      <c r="AT69" t="s">
        <v>868</v>
      </c>
      <c r="AU69">
        <v>1994</v>
      </c>
      <c r="AV69">
        <v>30</v>
      </c>
      <c r="AW69">
        <v>5</v>
      </c>
      <c r="AX69" t="s">
        <v>74</v>
      </c>
      <c r="AY69" t="s">
        <v>74</v>
      </c>
      <c r="AZ69" t="s">
        <v>74</v>
      </c>
      <c r="BA69" t="s">
        <v>74</v>
      </c>
      <c r="BB69">
        <v>601</v>
      </c>
      <c r="BC69">
        <v>607</v>
      </c>
      <c r="BD69" t="s">
        <v>74</v>
      </c>
      <c r="BE69" t="s">
        <v>74</v>
      </c>
      <c r="BF69" t="s">
        <v>74</v>
      </c>
      <c r="BG69" t="s">
        <v>74</v>
      </c>
      <c r="BH69" t="s">
        <v>74</v>
      </c>
      <c r="BI69">
        <v>7</v>
      </c>
      <c r="BJ69" t="s">
        <v>869</v>
      </c>
      <c r="BK69" t="s">
        <v>93</v>
      </c>
      <c r="BL69" t="s">
        <v>869</v>
      </c>
      <c r="BM69" t="s">
        <v>870</v>
      </c>
      <c r="BN69" t="s">
        <v>74</v>
      </c>
      <c r="BO69" t="s">
        <v>74</v>
      </c>
      <c r="BP69" t="s">
        <v>74</v>
      </c>
      <c r="BQ69" t="s">
        <v>74</v>
      </c>
      <c r="BR69" t="s">
        <v>96</v>
      </c>
      <c r="BS69" t="s">
        <v>871</v>
      </c>
      <c r="BT69" t="str">
        <f>HYPERLINK("https%3A%2F%2Fwww.webofscience.com%2Fwos%2Fwoscc%2Ffull-record%2FWOS:A1994PP43900002","View Full Record in Web of Science")</f>
        <v>View Full Record in Web of Science</v>
      </c>
    </row>
    <row r="70" spans="1:72" x14ac:dyDescent="0.15">
      <c r="A70" t="s">
        <v>72</v>
      </c>
      <c r="B70" t="s">
        <v>872</v>
      </c>
      <c r="C70" t="s">
        <v>74</v>
      </c>
      <c r="D70" t="s">
        <v>74</v>
      </c>
      <c r="E70" t="s">
        <v>74</v>
      </c>
      <c r="F70" t="s">
        <v>872</v>
      </c>
      <c r="G70" t="s">
        <v>74</v>
      </c>
      <c r="H70" t="s">
        <v>74</v>
      </c>
      <c r="I70" t="s">
        <v>873</v>
      </c>
      <c r="J70" t="s">
        <v>874</v>
      </c>
      <c r="K70" t="s">
        <v>74</v>
      </c>
      <c r="L70" t="s">
        <v>74</v>
      </c>
      <c r="M70" t="s">
        <v>859</v>
      </c>
      <c r="N70" t="s">
        <v>78</v>
      </c>
      <c r="O70" t="s">
        <v>74</v>
      </c>
      <c r="P70" t="s">
        <v>74</v>
      </c>
      <c r="Q70" t="s">
        <v>74</v>
      </c>
      <c r="R70" t="s">
        <v>74</v>
      </c>
      <c r="S70" t="s">
        <v>74</v>
      </c>
      <c r="T70" t="s">
        <v>74</v>
      </c>
      <c r="U70" t="s">
        <v>875</v>
      </c>
      <c r="V70" t="s">
        <v>876</v>
      </c>
      <c r="W70" t="s">
        <v>877</v>
      </c>
      <c r="X70" t="s">
        <v>74</v>
      </c>
      <c r="Y70" t="s">
        <v>878</v>
      </c>
      <c r="Z70" t="s">
        <v>74</v>
      </c>
      <c r="AA70" t="s">
        <v>74</v>
      </c>
      <c r="AB70" t="s">
        <v>74</v>
      </c>
      <c r="AC70" t="s">
        <v>74</v>
      </c>
      <c r="AD70" t="s">
        <v>74</v>
      </c>
      <c r="AE70" t="s">
        <v>74</v>
      </c>
      <c r="AF70" t="s">
        <v>74</v>
      </c>
      <c r="AG70">
        <v>18</v>
      </c>
      <c r="AH70">
        <v>6</v>
      </c>
      <c r="AI70">
        <v>8</v>
      </c>
      <c r="AJ70">
        <v>0</v>
      </c>
      <c r="AK70">
        <v>3</v>
      </c>
      <c r="AL70" t="s">
        <v>862</v>
      </c>
      <c r="AM70" t="s">
        <v>863</v>
      </c>
      <c r="AN70" t="s">
        <v>879</v>
      </c>
      <c r="AO70" t="s">
        <v>880</v>
      </c>
      <c r="AP70" t="s">
        <v>74</v>
      </c>
      <c r="AQ70" t="s">
        <v>74</v>
      </c>
      <c r="AR70" t="s">
        <v>881</v>
      </c>
      <c r="AS70" t="s">
        <v>882</v>
      </c>
      <c r="AT70" t="s">
        <v>868</v>
      </c>
      <c r="AU70">
        <v>1994</v>
      </c>
      <c r="AV70" t="s">
        <v>74</v>
      </c>
      <c r="AW70">
        <v>5</v>
      </c>
      <c r="AX70" t="s">
        <v>74</v>
      </c>
      <c r="AY70" t="s">
        <v>74</v>
      </c>
      <c r="AZ70" t="s">
        <v>74</v>
      </c>
      <c r="BA70" t="s">
        <v>74</v>
      </c>
      <c r="BB70">
        <v>818</v>
      </c>
      <c r="BC70">
        <v>827</v>
      </c>
      <c r="BD70" t="s">
        <v>74</v>
      </c>
      <c r="BE70" t="s">
        <v>74</v>
      </c>
      <c r="BF70" t="s">
        <v>74</v>
      </c>
      <c r="BG70" t="s">
        <v>74</v>
      </c>
      <c r="BH70" t="s">
        <v>74</v>
      </c>
      <c r="BI70">
        <v>10</v>
      </c>
      <c r="BJ70" t="s">
        <v>883</v>
      </c>
      <c r="BK70" t="s">
        <v>93</v>
      </c>
      <c r="BL70" t="s">
        <v>884</v>
      </c>
      <c r="BM70" t="s">
        <v>885</v>
      </c>
      <c r="BN70" t="s">
        <v>74</v>
      </c>
      <c r="BO70" t="s">
        <v>74</v>
      </c>
      <c r="BP70" t="s">
        <v>74</v>
      </c>
      <c r="BQ70" t="s">
        <v>74</v>
      </c>
      <c r="BR70" t="s">
        <v>96</v>
      </c>
      <c r="BS70" t="s">
        <v>886</v>
      </c>
      <c r="BT70" t="str">
        <f>HYPERLINK("https%3A%2F%2Fwww.webofscience.com%2Fwos%2Fwoscc%2Ffull-record%2FWOS:A1994QK59300012","View Full Record in Web of Science")</f>
        <v>View Full Record in Web of Science</v>
      </c>
    </row>
    <row r="71" spans="1:72" x14ac:dyDescent="0.15">
      <c r="A71" t="s">
        <v>72</v>
      </c>
      <c r="B71" t="s">
        <v>887</v>
      </c>
      <c r="C71" t="s">
        <v>74</v>
      </c>
      <c r="D71" t="s">
        <v>74</v>
      </c>
      <c r="E71" t="s">
        <v>74</v>
      </c>
      <c r="F71" t="s">
        <v>887</v>
      </c>
      <c r="G71" t="s">
        <v>74</v>
      </c>
      <c r="H71" t="s">
        <v>74</v>
      </c>
      <c r="I71" t="s">
        <v>888</v>
      </c>
      <c r="J71" t="s">
        <v>889</v>
      </c>
      <c r="K71" t="s">
        <v>74</v>
      </c>
      <c r="L71" t="s">
        <v>74</v>
      </c>
      <c r="M71" t="s">
        <v>77</v>
      </c>
      <c r="N71" t="s">
        <v>78</v>
      </c>
      <c r="O71" t="s">
        <v>74</v>
      </c>
      <c r="P71" t="s">
        <v>74</v>
      </c>
      <c r="Q71" t="s">
        <v>74</v>
      </c>
      <c r="R71" t="s">
        <v>74</v>
      </c>
      <c r="S71" t="s">
        <v>74</v>
      </c>
      <c r="T71" t="s">
        <v>74</v>
      </c>
      <c r="U71" t="s">
        <v>890</v>
      </c>
      <c r="V71" t="s">
        <v>891</v>
      </c>
      <c r="W71" t="s">
        <v>74</v>
      </c>
      <c r="X71" t="s">
        <v>74</v>
      </c>
      <c r="Y71" t="s">
        <v>892</v>
      </c>
      <c r="Z71" t="s">
        <v>74</v>
      </c>
      <c r="AA71" t="s">
        <v>74</v>
      </c>
      <c r="AB71" t="s">
        <v>74</v>
      </c>
      <c r="AC71" t="s">
        <v>74</v>
      </c>
      <c r="AD71" t="s">
        <v>74</v>
      </c>
      <c r="AE71" t="s">
        <v>74</v>
      </c>
      <c r="AF71" t="s">
        <v>74</v>
      </c>
      <c r="AG71">
        <v>32</v>
      </c>
      <c r="AH71">
        <v>2</v>
      </c>
      <c r="AI71">
        <v>2</v>
      </c>
      <c r="AJ71">
        <v>1</v>
      </c>
      <c r="AK71">
        <v>3</v>
      </c>
      <c r="AL71" t="s">
        <v>893</v>
      </c>
      <c r="AM71" t="s">
        <v>894</v>
      </c>
      <c r="AN71" t="s">
        <v>895</v>
      </c>
      <c r="AO71" t="s">
        <v>896</v>
      </c>
      <c r="AP71" t="s">
        <v>74</v>
      </c>
      <c r="AQ71" t="s">
        <v>74</v>
      </c>
      <c r="AR71" t="s">
        <v>897</v>
      </c>
      <c r="AS71" t="s">
        <v>898</v>
      </c>
      <c r="AT71" t="s">
        <v>424</v>
      </c>
      <c r="AU71">
        <v>1994</v>
      </c>
      <c r="AV71">
        <v>33</v>
      </c>
      <c r="AW71">
        <v>9</v>
      </c>
      <c r="AX71" t="s">
        <v>74</v>
      </c>
      <c r="AY71" t="s">
        <v>74</v>
      </c>
      <c r="AZ71" t="s">
        <v>74</v>
      </c>
      <c r="BA71" t="s">
        <v>74</v>
      </c>
      <c r="BB71">
        <v>1037</v>
      </c>
      <c r="BC71">
        <v>1049</v>
      </c>
      <c r="BD71" t="s">
        <v>74</v>
      </c>
      <c r="BE71" t="s">
        <v>899</v>
      </c>
      <c r="BF71" t="str">
        <f>HYPERLINK("http://dx.doi.org/10.1175/1520-0450(1994)033&lt;1037:DOIPWC&gt;2.0.CO;2","http://dx.doi.org/10.1175/1520-0450(1994)033&lt;1037:DOIPWC&gt;2.0.CO;2")</f>
        <v>http://dx.doi.org/10.1175/1520-0450(1994)033&lt;1037:DOIPWC&gt;2.0.CO;2</v>
      </c>
      <c r="BG71" t="s">
        <v>74</v>
      </c>
      <c r="BH71" t="s">
        <v>74</v>
      </c>
      <c r="BI71">
        <v>13</v>
      </c>
      <c r="BJ71" t="s">
        <v>293</v>
      </c>
      <c r="BK71" t="s">
        <v>93</v>
      </c>
      <c r="BL71" t="s">
        <v>293</v>
      </c>
      <c r="BM71" t="s">
        <v>900</v>
      </c>
      <c r="BN71" t="s">
        <v>74</v>
      </c>
      <c r="BO71" t="s">
        <v>334</v>
      </c>
      <c r="BP71" t="s">
        <v>74</v>
      </c>
      <c r="BQ71" t="s">
        <v>74</v>
      </c>
      <c r="BR71" t="s">
        <v>96</v>
      </c>
      <c r="BS71" t="s">
        <v>901</v>
      </c>
      <c r="BT71" t="str">
        <f>HYPERLINK("https%3A%2F%2Fwww.webofscience.com%2Fwos%2Fwoscc%2Ffull-record%2FWOS:A1994PD38200001","View Full Record in Web of Science")</f>
        <v>View Full Record in Web of Science</v>
      </c>
    </row>
    <row r="72" spans="1:72" x14ac:dyDescent="0.15">
      <c r="A72" t="s">
        <v>72</v>
      </c>
      <c r="B72" t="s">
        <v>902</v>
      </c>
      <c r="C72" t="s">
        <v>74</v>
      </c>
      <c r="D72" t="s">
        <v>74</v>
      </c>
      <c r="E72" t="s">
        <v>74</v>
      </c>
      <c r="F72" t="s">
        <v>902</v>
      </c>
      <c r="G72" t="s">
        <v>74</v>
      </c>
      <c r="H72" t="s">
        <v>74</v>
      </c>
      <c r="I72" t="s">
        <v>903</v>
      </c>
      <c r="J72" t="s">
        <v>904</v>
      </c>
      <c r="K72" t="s">
        <v>74</v>
      </c>
      <c r="L72" t="s">
        <v>74</v>
      </c>
      <c r="M72" t="s">
        <v>77</v>
      </c>
      <c r="N72" t="s">
        <v>78</v>
      </c>
      <c r="O72" t="s">
        <v>74</v>
      </c>
      <c r="P72" t="s">
        <v>74</v>
      </c>
      <c r="Q72" t="s">
        <v>74</v>
      </c>
      <c r="R72" t="s">
        <v>74</v>
      </c>
      <c r="S72" t="s">
        <v>74</v>
      </c>
      <c r="T72" t="s">
        <v>74</v>
      </c>
      <c r="U72" t="s">
        <v>905</v>
      </c>
      <c r="V72" t="s">
        <v>906</v>
      </c>
      <c r="W72" t="s">
        <v>907</v>
      </c>
      <c r="X72" t="s">
        <v>151</v>
      </c>
      <c r="Y72" t="s">
        <v>908</v>
      </c>
      <c r="Z72" t="s">
        <v>74</v>
      </c>
      <c r="AA72" t="s">
        <v>74</v>
      </c>
      <c r="AB72" t="s">
        <v>74</v>
      </c>
      <c r="AC72" t="s">
        <v>74</v>
      </c>
      <c r="AD72" t="s">
        <v>74</v>
      </c>
      <c r="AE72" t="s">
        <v>74</v>
      </c>
      <c r="AF72" t="s">
        <v>74</v>
      </c>
      <c r="AG72">
        <v>37</v>
      </c>
      <c r="AH72">
        <v>28</v>
      </c>
      <c r="AI72">
        <v>29</v>
      </c>
      <c r="AJ72">
        <v>0</v>
      </c>
      <c r="AK72">
        <v>3</v>
      </c>
      <c r="AL72" t="s">
        <v>108</v>
      </c>
      <c r="AM72" t="s">
        <v>109</v>
      </c>
      <c r="AN72" t="s">
        <v>127</v>
      </c>
      <c r="AO72" t="s">
        <v>909</v>
      </c>
      <c r="AP72" t="s">
        <v>74</v>
      </c>
      <c r="AQ72" t="s">
        <v>74</v>
      </c>
      <c r="AR72" t="s">
        <v>910</v>
      </c>
      <c r="AS72" t="s">
        <v>911</v>
      </c>
      <c r="AT72" t="s">
        <v>424</v>
      </c>
      <c r="AU72">
        <v>1994</v>
      </c>
      <c r="AV72">
        <v>56</v>
      </c>
      <c r="AW72">
        <v>11</v>
      </c>
      <c r="AX72" t="s">
        <v>74</v>
      </c>
      <c r="AY72" t="s">
        <v>74</v>
      </c>
      <c r="AZ72" t="s">
        <v>74</v>
      </c>
      <c r="BA72" t="s">
        <v>74</v>
      </c>
      <c r="BB72">
        <v>1499</v>
      </c>
      <c r="BC72">
        <v>1512</v>
      </c>
      <c r="BD72" t="s">
        <v>74</v>
      </c>
      <c r="BE72" t="s">
        <v>912</v>
      </c>
      <c r="BF72" t="str">
        <f>HYPERLINK("http://dx.doi.org/10.1016/0021-9169(94)90117-1","http://dx.doi.org/10.1016/0021-9169(94)90117-1")</f>
        <v>http://dx.doi.org/10.1016/0021-9169(94)90117-1</v>
      </c>
      <c r="BG72" t="s">
        <v>74</v>
      </c>
      <c r="BH72" t="s">
        <v>74</v>
      </c>
      <c r="BI72">
        <v>14</v>
      </c>
      <c r="BJ72" t="s">
        <v>293</v>
      </c>
      <c r="BK72" t="s">
        <v>93</v>
      </c>
      <c r="BL72" t="s">
        <v>293</v>
      </c>
      <c r="BM72" t="s">
        <v>913</v>
      </c>
      <c r="BN72" t="s">
        <v>74</v>
      </c>
      <c r="BO72" t="s">
        <v>74</v>
      </c>
      <c r="BP72" t="s">
        <v>74</v>
      </c>
      <c r="BQ72" t="s">
        <v>74</v>
      </c>
      <c r="BR72" t="s">
        <v>96</v>
      </c>
      <c r="BS72" t="s">
        <v>914</v>
      </c>
      <c r="BT72" t="str">
        <f>HYPERLINK("https%3A%2F%2Fwww.webofscience.com%2Fwos%2Fwoscc%2Ffull-record%2FWOS:A1994NU18500010","View Full Record in Web of Science")</f>
        <v>View Full Record in Web of Science</v>
      </c>
    </row>
    <row r="73" spans="1:72" x14ac:dyDescent="0.15">
      <c r="A73" t="s">
        <v>72</v>
      </c>
      <c r="B73" t="s">
        <v>915</v>
      </c>
      <c r="C73" t="s">
        <v>74</v>
      </c>
      <c r="D73" t="s">
        <v>74</v>
      </c>
      <c r="E73" t="s">
        <v>74</v>
      </c>
      <c r="F73" t="s">
        <v>915</v>
      </c>
      <c r="G73" t="s">
        <v>74</v>
      </c>
      <c r="H73" t="s">
        <v>74</v>
      </c>
      <c r="I73" t="s">
        <v>916</v>
      </c>
      <c r="J73" t="s">
        <v>917</v>
      </c>
      <c r="K73" t="s">
        <v>74</v>
      </c>
      <c r="L73" t="s">
        <v>74</v>
      </c>
      <c r="M73" t="s">
        <v>77</v>
      </c>
      <c r="N73" t="s">
        <v>78</v>
      </c>
      <c r="O73" t="s">
        <v>74</v>
      </c>
      <c r="P73" t="s">
        <v>74</v>
      </c>
      <c r="Q73" t="s">
        <v>74</v>
      </c>
      <c r="R73" t="s">
        <v>74</v>
      </c>
      <c r="S73" t="s">
        <v>74</v>
      </c>
      <c r="T73" t="s">
        <v>918</v>
      </c>
      <c r="U73" t="s">
        <v>919</v>
      </c>
      <c r="V73" t="s">
        <v>920</v>
      </c>
      <c r="W73" t="s">
        <v>921</v>
      </c>
      <c r="X73" t="s">
        <v>922</v>
      </c>
      <c r="Y73" t="s">
        <v>923</v>
      </c>
      <c r="Z73" t="s">
        <v>74</v>
      </c>
      <c r="AA73" t="s">
        <v>924</v>
      </c>
      <c r="AB73" t="s">
        <v>925</v>
      </c>
      <c r="AC73" t="s">
        <v>74</v>
      </c>
      <c r="AD73" t="s">
        <v>74</v>
      </c>
      <c r="AE73" t="s">
        <v>74</v>
      </c>
      <c r="AF73" t="s">
        <v>74</v>
      </c>
      <c r="AG73">
        <v>52</v>
      </c>
      <c r="AH73">
        <v>50</v>
      </c>
      <c r="AI73">
        <v>60</v>
      </c>
      <c r="AJ73">
        <v>4</v>
      </c>
      <c r="AK73">
        <v>25</v>
      </c>
      <c r="AL73" t="s">
        <v>926</v>
      </c>
      <c r="AM73" t="s">
        <v>927</v>
      </c>
      <c r="AN73" t="s">
        <v>928</v>
      </c>
      <c r="AO73" t="s">
        <v>929</v>
      </c>
      <c r="AP73" t="s">
        <v>930</v>
      </c>
      <c r="AQ73" t="s">
        <v>74</v>
      </c>
      <c r="AR73" t="s">
        <v>931</v>
      </c>
      <c r="AS73" t="s">
        <v>932</v>
      </c>
      <c r="AT73" t="s">
        <v>424</v>
      </c>
      <c r="AU73">
        <v>1994</v>
      </c>
      <c r="AV73">
        <v>194</v>
      </c>
      <c r="AW73" t="s">
        <v>74</v>
      </c>
      <c r="AX73" t="s">
        <v>74</v>
      </c>
      <c r="AY73" t="s">
        <v>74</v>
      </c>
      <c r="AZ73" t="s">
        <v>74</v>
      </c>
      <c r="BA73" t="s">
        <v>74</v>
      </c>
      <c r="BB73">
        <v>33</v>
      </c>
      <c r="BC73">
        <v>46</v>
      </c>
      <c r="BD73" t="s">
        <v>74</v>
      </c>
      <c r="BE73" t="s">
        <v>74</v>
      </c>
      <c r="BF73" t="s">
        <v>74</v>
      </c>
      <c r="BG73" t="s">
        <v>74</v>
      </c>
      <c r="BH73" t="s">
        <v>74</v>
      </c>
      <c r="BI73">
        <v>14</v>
      </c>
      <c r="BJ73" t="s">
        <v>883</v>
      </c>
      <c r="BK73" t="s">
        <v>93</v>
      </c>
      <c r="BL73" t="s">
        <v>884</v>
      </c>
      <c r="BM73" t="s">
        <v>933</v>
      </c>
      <c r="BN73">
        <v>7964404</v>
      </c>
      <c r="BO73" t="s">
        <v>74</v>
      </c>
      <c r="BP73" t="s">
        <v>74</v>
      </c>
      <c r="BQ73" t="s">
        <v>74</v>
      </c>
      <c r="BR73" t="s">
        <v>96</v>
      </c>
      <c r="BS73" t="s">
        <v>934</v>
      </c>
      <c r="BT73" t="str">
        <f>HYPERLINK("https%3A%2F%2Fwww.webofscience.com%2Fwos%2Fwoscc%2Ffull-record%2FWOS:A1994PF20900003","View Full Record in Web of Science")</f>
        <v>View Full Record in Web of Science</v>
      </c>
    </row>
    <row r="74" spans="1:72" x14ac:dyDescent="0.15">
      <c r="A74" t="s">
        <v>72</v>
      </c>
      <c r="B74" t="s">
        <v>935</v>
      </c>
      <c r="C74" t="s">
        <v>74</v>
      </c>
      <c r="D74" t="s">
        <v>74</v>
      </c>
      <c r="E74" t="s">
        <v>74</v>
      </c>
      <c r="F74" t="s">
        <v>935</v>
      </c>
      <c r="G74" t="s">
        <v>74</v>
      </c>
      <c r="H74" t="s">
        <v>74</v>
      </c>
      <c r="I74" t="s">
        <v>936</v>
      </c>
      <c r="J74" t="s">
        <v>937</v>
      </c>
      <c r="K74" t="s">
        <v>74</v>
      </c>
      <c r="L74" t="s">
        <v>74</v>
      </c>
      <c r="M74" t="s">
        <v>77</v>
      </c>
      <c r="N74" t="s">
        <v>78</v>
      </c>
      <c r="O74" t="s">
        <v>74</v>
      </c>
      <c r="P74" t="s">
        <v>74</v>
      </c>
      <c r="Q74" t="s">
        <v>74</v>
      </c>
      <c r="R74" t="s">
        <v>74</v>
      </c>
      <c r="S74" t="s">
        <v>74</v>
      </c>
      <c r="T74" t="s">
        <v>74</v>
      </c>
      <c r="U74" t="s">
        <v>938</v>
      </c>
      <c r="V74" t="s">
        <v>939</v>
      </c>
      <c r="W74" t="s">
        <v>940</v>
      </c>
      <c r="X74" t="s">
        <v>151</v>
      </c>
      <c r="Y74" t="s">
        <v>941</v>
      </c>
      <c r="Z74" t="s">
        <v>74</v>
      </c>
      <c r="AA74" t="s">
        <v>942</v>
      </c>
      <c r="AB74" t="s">
        <v>943</v>
      </c>
      <c r="AC74" t="s">
        <v>74</v>
      </c>
      <c r="AD74" t="s">
        <v>74</v>
      </c>
      <c r="AE74" t="s">
        <v>74</v>
      </c>
      <c r="AF74" t="s">
        <v>74</v>
      </c>
      <c r="AG74">
        <v>20</v>
      </c>
      <c r="AH74">
        <v>67</v>
      </c>
      <c r="AI74">
        <v>71</v>
      </c>
      <c r="AJ74">
        <v>0</v>
      </c>
      <c r="AK74">
        <v>2</v>
      </c>
      <c r="AL74" t="s">
        <v>284</v>
      </c>
      <c r="AM74" t="s">
        <v>285</v>
      </c>
      <c r="AN74" t="s">
        <v>286</v>
      </c>
      <c r="AO74" t="s">
        <v>944</v>
      </c>
      <c r="AP74" t="s">
        <v>945</v>
      </c>
      <c r="AQ74" t="s">
        <v>74</v>
      </c>
      <c r="AR74" t="s">
        <v>946</v>
      </c>
      <c r="AS74" t="s">
        <v>947</v>
      </c>
      <c r="AT74" t="s">
        <v>773</v>
      </c>
      <c r="AU74">
        <v>1994</v>
      </c>
      <c r="AV74">
        <v>99</v>
      </c>
      <c r="AW74" t="s">
        <v>948</v>
      </c>
      <c r="AX74" t="s">
        <v>74</v>
      </c>
      <c r="AY74" t="s">
        <v>74</v>
      </c>
      <c r="AZ74" t="s">
        <v>74</v>
      </c>
      <c r="BA74" t="s">
        <v>74</v>
      </c>
      <c r="BB74">
        <v>17249</v>
      </c>
      <c r="BC74">
        <v>17258</v>
      </c>
      <c r="BD74" t="s">
        <v>74</v>
      </c>
      <c r="BE74" t="s">
        <v>949</v>
      </c>
      <c r="BF74" t="str">
        <f>HYPERLINK("http://dx.doi.org/10.1029/94JA01006","http://dx.doi.org/10.1029/94JA01006")</f>
        <v>http://dx.doi.org/10.1029/94JA01006</v>
      </c>
      <c r="BG74" t="s">
        <v>74</v>
      </c>
      <c r="BH74" t="s">
        <v>74</v>
      </c>
      <c r="BI74">
        <v>10</v>
      </c>
      <c r="BJ74" t="s">
        <v>950</v>
      </c>
      <c r="BK74" t="s">
        <v>93</v>
      </c>
      <c r="BL74" t="s">
        <v>950</v>
      </c>
      <c r="BM74" t="s">
        <v>951</v>
      </c>
      <c r="BN74" t="s">
        <v>74</v>
      </c>
      <c r="BO74" t="s">
        <v>74</v>
      </c>
      <c r="BP74" t="s">
        <v>74</v>
      </c>
      <c r="BQ74" t="s">
        <v>74</v>
      </c>
      <c r="BR74" t="s">
        <v>96</v>
      </c>
      <c r="BS74" t="s">
        <v>952</v>
      </c>
      <c r="BT74" t="str">
        <f>HYPERLINK("https%3A%2F%2Fwww.webofscience.com%2Fwos%2Fwoscc%2Ffull-record%2FWOS:A1994PF92500007","View Full Record in Web of Science")</f>
        <v>View Full Record in Web of Science</v>
      </c>
    </row>
    <row r="75" spans="1:72" x14ac:dyDescent="0.15">
      <c r="A75" t="s">
        <v>72</v>
      </c>
      <c r="B75" t="s">
        <v>953</v>
      </c>
      <c r="C75" t="s">
        <v>74</v>
      </c>
      <c r="D75" t="s">
        <v>74</v>
      </c>
      <c r="E75" t="s">
        <v>74</v>
      </c>
      <c r="F75" t="s">
        <v>953</v>
      </c>
      <c r="G75" t="s">
        <v>74</v>
      </c>
      <c r="H75" t="s">
        <v>74</v>
      </c>
      <c r="I75" t="s">
        <v>954</v>
      </c>
      <c r="J75" t="s">
        <v>937</v>
      </c>
      <c r="K75" t="s">
        <v>74</v>
      </c>
      <c r="L75" t="s">
        <v>74</v>
      </c>
      <c r="M75" t="s">
        <v>77</v>
      </c>
      <c r="N75" t="s">
        <v>78</v>
      </c>
      <c r="O75" t="s">
        <v>74</v>
      </c>
      <c r="P75" t="s">
        <v>74</v>
      </c>
      <c r="Q75" t="s">
        <v>74</v>
      </c>
      <c r="R75" t="s">
        <v>74</v>
      </c>
      <c r="S75" t="s">
        <v>74</v>
      </c>
      <c r="T75" t="s">
        <v>74</v>
      </c>
      <c r="U75" t="s">
        <v>955</v>
      </c>
      <c r="V75" t="s">
        <v>956</v>
      </c>
      <c r="W75" t="s">
        <v>957</v>
      </c>
      <c r="X75" t="s">
        <v>958</v>
      </c>
      <c r="Y75" t="s">
        <v>82</v>
      </c>
      <c r="Z75" t="s">
        <v>74</v>
      </c>
      <c r="AA75" t="s">
        <v>942</v>
      </c>
      <c r="AB75" t="s">
        <v>943</v>
      </c>
      <c r="AC75" t="s">
        <v>74</v>
      </c>
      <c r="AD75" t="s">
        <v>74</v>
      </c>
      <c r="AE75" t="s">
        <v>74</v>
      </c>
      <c r="AF75" t="s">
        <v>74</v>
      </c>
      <c r="AG75">
        <v>50</v>
      </c>
      <c r="AH75">
        <v>123</v>
      </c>
      <c r="AI75">
        <v>130</v>
      </c>
      <c r="AJ75">
        <v>1</v>
      </c>
      <c r="AK75">
        <v>2</v>
      </c>
      <c r="AL75" t="s">
        <v>284</v>
      </c>
      <c r="AM75" t="s">
        <v>285</v>
      </c>
      <c r="AN75" t="s">
        <v>286</v>
      </c>
      <c r="AO75" t="s">
        <v>944</v>
      </c>
      <c r="AP75" t="s">
        <v>945</v>
      </c>
      <c r="AQ75" t="s">
        <v>74</v>
      </c>
      <c r="AR75" t="s">
        <v>946</v>
      </c>
      <c r="AS75" t="s">
        <v>947</v>
      </c>
      <c r="AT75" t="s">
        <v>773</v>
      </c>
      <c r="AU75">
        <v>1994</v>
      </c>
      <c r="AV75">
        <v>99</v>
      </c>
      <c r="AW75" t="s">
        <v>948</v>
      </c>
      <c r="AX75" t="s">
        <v>74</v>
      </c>
      <c r="AY75" t="s">
        <v>74</v>
      </c>
      <c r="AZ75" t="s">
        <v>74</v>
      </c>
      <c r="BA75" t="s">
        <v>74</v>
      </c>
      <c r="BB75">
        <v>17259</v>
      </c>
      <c r="BC75">
        <v>17273</v>
      </c>
      <c r="BD75" t="s">
        <v>74</v>
      </c>
      <c r="BE75" t="s">
        <v>959</v>
      </c>
      <c r="BF75" t="str">
        <f>HYPERLINK("http://dx.doi.org/10.1029/94JA01259","http://dx.doi.org/10.1029/94JA01259")</f>
        <v>http://dx.doi.org/10.1029/94JA01259</v>
      </c>
      <c r="BG75" t="s">
        <v>74</v>
      </c>
      <c r="BH75" t="s">
        <v>74</v>
      </c>
      <c r="BI75">
        <v>15</v>
      </c>
      <c r="BJ75" t="s">
        <v>950</v>
      </c>
      <c r="BK75" t="s">
        <v>93</v>
      </c>
      <c r="BL75" t="s">
        <v>950</v>
      </c>
      <c r="BM75" t="s">
        <v>951</v>
      </c>
      <c r="BN75" t="s">
        <v>74</v>
      </c>
      <c r="BO75" t="s">
        <v>74</v>
      </c>
      <c r="BP75" t="s">
        <v>74</v>
      </c>
      <c r="BQ75" t="s">
        <v>74</v>
      </c>
      <c r="BR75" t="s">
        <v>96</v>
      </c>
      <c r="BS75" t="s">
        <v>960</v>
      </c>
      <c r="BT75" t="str">
        <f>HYPERLINK("https%3A%2F%2Fwww.webofscience.com%2Fwos%2Fwoscc%2Ffull-record%2FWOS:A1994PF92500008","View Full Record in Web of Science")</f>
        <v>View Full Record in Web of Science</v>
      </c>
    </row>
    <row r="76" spans="1:72" x14ac:dyDescent="0.15">
      <c r="A76" t="s">
        <v>72</v>
      </c>
      <c r="B76" t="s">
        <v>935</v>
      </c>
      <c r="C76" t="s">
        <v>74</v>
      </c>
      <c r="D76" t="s">
        <v>74</v>
      </c>
      <c r="E76" t="s">
        <v>74</v>
      </c>
      <c r="F76" t="s">
        <v>935</v>
      </c>
      <c r="G76" t="s">
        <v>74</v>
      </c>
      <c r="H76" t="s">
        <v>74</v>
      </c>
      <c r="I76" t="s">
        <v>961</v>
      </c>
      <c r="J76" t="s">
        <v>937</v>
      </c>
      <c r="K76" t="s">
        <v>74</v>
      </c>
      <c r="L76" t="s">
        <v>74</v>
      </c>
      <c r="M76" t="s">
        <v>77</v>
      </c>
      <c r="N76" t="s">
        <v>78</v>
      </c>
      <c r="O76" t="s">
        <v>74</v>
      </c>
      <c r="P76" t="s">
        <v>74</v>
      </c>
      <c r="Q76" t="s">
        <v>74</v>
      </c>
      <c r="R76" t="s">
        <v>74</v>
      </c>
      <c r="S76" t="s">
        <v>74</v>
      </c>
      <c r="T76" t="s">
        <v>74</v>
      </c>
      <c r="U76" t="s">
        <v>962</v>
      </c>
      <c r="V76" t="s">
        <v>963</v>
      </c>
      <c r="W76" t="s">
        <v>940</v>
      </c>
      <c r="X76" t="s">
        <v>151</v>
      </c>
      <c r="Y76" t="s">
        <v>941</v>
      </c>
      <c r="Z76" t="s">
        <v>74</v>
      </c>
      <c r="AA76" t="s">
        <v>942</v>
      </c>
      <c r="AB76" t="s">
        <v>943</v>
      </c>
      <c r="AC76" t="s">
        <v>74</v>
      </c>
      <c r="AD76" t="s">
        <v>74</v>
      </c>
      <c r="AE76" t="s">
        <v>74</v>
      </c>
      <c r="AF76" t="s">
        <v>74</v>
      </c>
      <c r="AG76">
        <v>29</v>
      </c>
      <c r="AH76">
        <v>80</v>
      </c>
      <c r="AI76">
        <v>81</v>
      </c>
      <c r="AJ76">
        <v>0</v>
      </c>
      <c r="AK76">
        <v>6</v>
      </c>
      <c r="AL76" t="s">
        <v>284</v>
      </c>
      <c r="AM76" t="s">
        <v>285</v>
      </c>
      <c r="AN76" t="s">
        <v>286</v>
      </c>
      <c r="AO76" t="s">
        <v>944</v>
      </c>
      <c r="AP76" t="s">
        <v>945</v>
      </c>
      <c r="AQ76" t="s">
        <v>74</v>
      </c>
      <c r="AR76" t="s">
        <v>946</v>
      </c>
      <c r="AS76" t="s">
        <v>947</v>
      </c>
      <c r="AT76" t="s">
        <v>773</v>
      </c>
      <c r="AU76">
        <v>1994</v>
      </c>
      <c r="AV76">
        <v>99</v>
      </c>
      <c r="AW76" t="s">
        <v>948</v>
      </c>
      <c r="AX76" t="s">
        <v>74</v>
      </c>
      <c r="AY76" t="s">
        <v>74</v>
      </c>
      <c r="AZ76" t="s">
        <v>74</v>
      </c>
      <c r="BA76" t="s">
        <v>74</v>
      </c>
      <c r="BB76">
        <v>17275</v>
      </c>
      <c r="BC76">
        <v>17282</v>
      </c>
      <c r="BD76" t="s">
        <v>74</v>
      </c>
      <c r="BE76" t="s">
        <v>964</v>
      </c>
      <c r="BF76" t="str">
        <f>HYPERLINK("http://dx.doi.org/10.1029/94JA01007","http://dx.doi.org/10.1029/94JA01007")</f>
        <v>http://dx.doi.org/10.1029/94JA01007</v>
      </c>
      <c r="BG76" t="s">
        <v>74</v>
      </c>
      <c r="BH76" t="s">
        <v>74</v>
      </c>
      <c r="BI76">
        <v>8</v>
      </c>
      <c r="BJ76" t="s">
        <v>950</v>
      </c>
      <c r="BK76" t="s">
        <v>93</v>
      </c>
      <c r="BL76" t="s">
        <v>950</v>
      </c>
      <c r="BM76" t="s">
        <v>951</v>
      </c>
      <c r="BN76" t="s">
        <v>74</v>
      </c>
      <c r="BO76" t="s">
        <v>74</v>
      </c>
      <c r="BP76" t="s">
        <v>74</v>
      </c>
      <c r="BQ76" t="s">
        <v>74</v>
      </c>
      <c r="BR76" t="s">
        <v>96</v>
      </c>
      <c r="BS76" t="s">
        <v>965</v>
      </c>
      <c r="BT76" t="str">
        <f>HYPERLINK("https%3A%2F%2Fwww.webofscience.com%2Fwos%2Fwoscc%2Ffull-record%2FWOS:A1994PF92500009","View Full Record in Web of Science")</f>
        <v>View Full Record in Web of Science</v>
      </c>
    </row>
    <row r="77" spans="1:72" x14ac:dyDescent="0.15">
      <c r="A77" t="s">
        <v>72</v>
      </c>
      <c r="B77" t="s">
        <v>966</v>
      </c>
      <c r="C77" t="s">
        <v>74</v>
      </c>
      <c r="D77" t="s">
        <v>74</v>
      </c>
      <c r="E77" t="s">
        <v>74</v>
      </c>
      <c r="F77" t="s">
        <v>966</v>
      </c>
      <c r="G77" t="s">
        <v>74</v>
      </c>
      <c r="H77" t="s">
        <v>74</v>
      </c>
      <c r="I77" t="s">
        <v>967</v>
      </c>
      <c r="J77" t="s">
        <v>937</v>
      </c>
      <c r="K77" t="s">
        <v>74</v>
      </c>
      <c r="L77" t="s">
        <v>74</v>
      </c>
      <c r="M77" t="s">
        <v>77</v>
      </c>
      <c r="N77" t="s">
        <v>78</v>
      </c>
      <c r="O77" t="s">
        <v>74</v>
      </c>
      <c r="P77" t="s">
        <v>74</v>
      </c>
      <c r="Q77" t="s">
        <v>74</v>
      </c>
      <c r="R77" t="s">
        <v>74</v>
      </c>
      <c r="S77" t="s">
        <v>74</v>
      </c>
      <c r="T77" t="s">
        <v>74</v>
      </c>
      <c r="U77" t="s">
        <v>968</v>
      </c>
      <c r="V77" t="s">
        <v>969</v>
      </c>
      <c r="W77" t="s">
        <v>970</v>
      </c>
      <c r="X77" t="s">
        <v>971</v>
      </c>
      <c r="Y77" t="s">
        <v>972</v>
      </c>
      <c r="Z77" t="s">
        <v>74</v>
      </c>
      <c r="AA77" t="s">
        <v>973</v>
      </c>
      <c r="AB77" t="s">
        <v>974</v>
      </c>
      <c r="AC77" t="s">
        <v>74</v>
      </c>
      <c r="AD77" t="s">
        <v>74</v>
      </c>
      <c r="AE77" t="s">
        <v>74</v>
      </c>
      <c r="AF77" t="s">
        <v>74</v>
      </c>
      <c r="AG77">
        <v>36</v>
      </c>
      <c r="AH77">
        <v>16</v>
      </c>
      <c r="AI77">
        <v>16</v>
      </c>
      <c r="AJ77">
        <v>0</v>
      </c>
      <c r="AK77">
        <v>1</v>
      </c>
      <c r="AL77" t="s">
        <v>284</v>
      </c>
      <c r="AM77" t="s">
        <v>285</v>
      </c>
      <c r="AN77" t="s">
        <v>286</v>
      </c>
      <c r="AO77" t="s">
        <v>944</v>
      </c>
      <c r="AP77" t="s">
        <v>945</v>
      </c>
      <c r="AQ77" t="s">
        <v>74</v>
      </c>
      <c r="AR77" t="s">
        <v>946</v>
      </c>
      <c r="AS77" t="s">
        <v>947</v>
      </c>
      <c r="AT77" t="s">
        <v>773</v>
      </c>
      <c r="AU77">
        <v>1994</v>
      </c>
      <c r="AV77">
        <v>99</v>
      </c>
      <c r="AW77" t="s">
        <v>948</v>
      </c>
      <c r="AX77" t="s">
        <v>74</v>
      </c>
      <c r="AY77" t="s">
        <v>74</v>
      </c>
      <c r="AZ77" t="s">
        <v>74</v>
      </c>
      <c r="BA77" t="s">
        <v>74</v>
      </c>
      <c r="BB77">
        <v>17609</v>
      </c>
      <c r="BC77">
        <v>17615</v>
      </c>
      <c r="BD77" t="s">
        <v>74</v>
      </c>
      <c r="BE77" t="s">
        <v>975</v>
      </c>
      <c r="BF77" t="str">
        <f>HYPERLINK("http://dx.doi.org/10.1029/94JA01101","http://dx.doi.org/10.1029/94JA01101")</f>
        <v>http://dx.doi.org/10.1029/94JA01101</v>
      </c>
      <c r="BG77" t="s">
        <v>74</v>
      </c>
      <c r="BH77" t="s">
        <v>74</v>
      </c>
      <c r="BI77">
        <v>7</v>
      </c>
      <c r="BJ77" t="s">
        <v>950</v>
      </c>
      <c r="BK77" t="s">
        <v>93</v>
      </c>
      <c r="BL77" t="s">
        <v>950</v>
      </c>
      <c r="BM77" t="s">
        <v>951</v>
      </c>
      <c r="BN77" t="s">
        <v>74</v>
      </c>
      <c r="BO77" t="s">
        <v>74</v>
      </c>
      <c r="BP77" t="s">
        <v>74</v>
      </c>
      <c r="BQ77" t="s">
        <v>74</v>
      </c>
      <c r="BR77" t="s">
        <v>96</v>
      </c>
      <c r="BS77" t="s">
        <v>976</v>
      </c>
      <c r="BT77" t="str">
        <f>HYPERLINK("https%3A%2F%2Fwww.webofscience.com%2Fwos%2Fwoscc%2Ffull-record%2FWOS:A1994PF92500036","View Full Record in Web of Science")</f>
        <v>View Full Record in Web of Science</v>
      </c>
    </row>
    <row r="78" spans="1:72" x14ac:dyDescent="0.15">
      <c r="A78" t="s">
        <v>72</v>
      </c>
      <c r="B78" t="s">
        <v>977</v>
      </c>
      <c r="C78" t="s">
        <v>74</v>
      </c>
      <c r="D78" t="s">
        <v>74</v>
      </c>
      <c r="E78" t="s">
        <v>74</v>
      </c>
      <c r="F78" t="s">
        <v>977</v>
      </c>
      <c r="G78" t="s">
        <v>74</v>
      </c>
      <c r="H78" t="s">
        <v>74</v>
      </c>
      <c r="I78" t="s">
        <v>978</v>
      </c>
      <c r="J78" t="s">
        <v>979</v>
      </c>
      <c r="K78" t="s">
        <v>74</v>
      </c>
      <c r="L78" t="s">
        <v>74</v>
      </c>
      <c r="M78" t="s">
        <v>77</v>
      </c>
      <c r="N78" t="s">
        <v>78</v>
      </c>
      <c r="O78" t="s">
        <v>74</v>
      </c>
      <c r="P78" t="s">
        <v>74</v>
      </c>
      <c r="Q78" t="s">
        <v>74</v>
      </c>
      <c r="R78" t="s">
        <v>74</v>
      </c>
      <c r="S78" t="s">
        <v>74</v>
      </c>
      <c r="T78" t="s">
        <v>980</v>
      </c>
      <c r="U78" t="s">
        <v>74</v>
      </c>
      <c r="V78" t="s">
        <v>981</v>
      </c>
      <c r="W78" t="s">
        <v>74</v>
      </c>
      <c r="X78" t="s">
        <v>74</v>
      </c>
      <c r="Y78" t="s">
        <v>982</v>
      </c>
      <c r="Z78" t="s">
        <v>74</v>
      </c>
      <c r="AA78" t="s">
        <v>74</v>
      </c>
      <c r="AB78" t="s">
        <v>74</v>
      </c>
      <c r="AC78" t="s">
        <v>74</v>
      </c>
      <c r="AD78" t="s">
        <v>74</v>
      </c>
      <c r="AE78" t="s">
        <v>74</v>
      </c>
      <c r="AF78" t="s">
        <v>74</v>
      </c>
      <c r="AG78">
        <v>7</v>
      </c>
      <c r="AH78">
        <v>1</v>
      </c>
      <c r="AI78">
        <v>1</v>
      </c>
      <c r="AJ78">
        <v>0</v>
      </c>
      <c r="AK78">
        <v>1</v>
      </c>
      <c r="AL78" t="s">
        <v>983</v>
      </c>
      <c r="AM78" t="s">
        <v>305</v>
      </c>
      <c r="AN78" t="s">
        <v>984</v>
      </c>
      <c r="AO78" t="s">
        <v>985</v>
      </c>
      <c r="AP78" t="s">
        <v>74</v>
      </c>
      <c r="AQ78" t="s">
        <v>74</v>
      </c>
      <c r="AR78" t="s">
        <v>986</v>
      </c>
      <c r="AS78" t="s">
        <v>987</v>
      </c>
      <c r="AT78" t="s">
        <v>868</v>
      </c>
      <c r="AU78">
        <v>1994</v>
      </c>
      <c r="AV78">
        <v>28</v>
      </c>
      <c r="AW78">
        <v>5</v>
      </c>
      <c r="AX78" t="s">
        <v>74</v>
      </c>
      <c r="AY78" t="s">
        <v>74</v>
      </c>
      <c r="AZ78" t="s">
        <v>74</v>
      </c>
      <c r="BA78" t="s">
        <v>74</v>
      </c>
      <c r="BB78">
        <v>1059</v>
      </c>
      <c r="BC78">
        <v>1075</v>
      </c>
      <c r="BD78" t="s">
        <v>74</v>
      </c>
      <c r="BE78" t="s">
        <v>988</v>
      </c>
      <c r="BF78" t="str">
        <f>HYPERLINK("http://dx.doi.org/10.1080/00222939400770561","http://dx.doi.org/10.1080/00222939400770561")</f>
        <v>http://dx.doi.org/10.1080/00222939400770561</v>
      </c>
      <c r="BG78" t="s">
        <v>74</v>
      </c>
      <c r="BH78" t="s">
        <v>74</v>
      </c>
      <c r="BI78">
        <v>17</v>
      </c>
      <c r="BJ78" t="s">
        <v>989</v>
      </c>
      <c r="BK78" t="s">
        <v>93</v>
      </c>
      <c r="BL78" t="s">
        <v>990</v>
      </c>
      <c r="BM78" t="s">
        <v>991</v>
      </c>
      <c r="BN78" t="s">
        <v>74</v>
      </c>
      <c r="BO78" t="s">
        <v>74</v>
      </c>
      <c r="BP78" t="s">
        <v>74</v>
      </c>
      <c r="BQ78" t="s">
        <v>74</v>
      </c>
      <c r="BR78" t="s">
        <v>96</v>
      </c>
      <c r="BS78" t="s">
        <v>992</v>
      </c>
      <c r="BT78" t="str">
        <f>HYPERLINK("https%3A%2F%2Fwww.webofscience.com%2Fwos%2Fwoscc%2Ffull-record%2FWOS:A1994PJ64500005","View Full Record in Web of Science")</f>
        <v>View Full Record in Web of Science</v>
      </c>
    </row>
    <row r="79" spans="1:72" x14ac:dyDescent="0.15">
      <c r="A79" t="s">
        <v>72</v>
      </c>
      <c r="B79" t="s">
        <v>993</v>
      </c>
      <c r="C79" t="s">
        <v>74</v>
      </c>
      <c r="D79" t="s">
        <v>74</v>
      </c>
      <c r="E79" t="s">
        <v>74</v>
      </c>
      <c r="F79" t="s">
        <v>993</v>
      </c>
      <c r="G79" t="s">
        <v>74</v>
      </c>
      <c r="H79" t="s">
        <v>74</v>
      </c>
      <c r="I79" t="s">
        <v>994</v>
      </c>
      <c r="J79" t="s">
        <v>995</v>
      </c>
      <c r="K79" t="s">
        <v>74</v>
      </c>
      <c r="L79" t="s">
        <v>74</v>
      </c>
      <c r="M79" t="s">
        <v>77</v>
      </c>
      <c r="N79" t="s">
        <v>78</v>
      </c>
      <c r="O79" t="s">
        <v>74</v>
      </c>
      <c r="P79" t="s">
        <v>74</v>
      </c>
      <c r="Q79" t="s">
        <v>74</v>
      </c>
      <c r="R79" t="s">
        <v>74</v>
      </c>
      <c r="S79" t="s">
        <v>74</v>
      </c>
      <c r="T79" t="s">
        <v>74</v>
      </c>
      <c r="U79" t="s">
        <v>996</v>
      </c>
      <c r="V79" t="s">
        <v>997</v>
      </c>
      <c r="W79" t="s">
        <v>998</v>
      </c>
      <c r="X79" t="s">
        <v>999</v>
      </c>
      <c r="Y79" t="s">
        <v>74</v>
      </c>
      <c r="Z79" t="s">
        <v>74</v>
      </c>
      <c r="AA79" t="s">
        <v>1000</v>
      </c>
      <c r="AB79" t="s">
        <v>1001</v>
      </c>
      <c r="AC79" t="s">
        <v>74</v>
      </c>
      <c r="AD79" t="s">
        <v>74</v>
      </c>
      <c r="AE79" t="s">
        <v>74</v>
      </c>
      <c r="AF79" t="s">
        <v>74</v>
      </c>
      <c r="AG79">
        <v>39</v>
      </c>
      <c r="AH79">
        <v>86</v>
      </c>
      <c r="AI79">
        <v>90</v>
      </c>
      <c r="AJ79">
        <v>1</v>
      </c>
      <c r="AK79">
        <v>56</v>
      </c>
      <c r="AL79" t="s">
        <v>1002</v>
      </c>
      <c r="AM79" t="s">
        <v>285</v>
      </c>
      <c r="AN79" t="s">
        <v>1003</v>
      </c>
      <c r="AO79" t="s">
        <v>1004</v>
      </c>
      <c r="AP79" t="s">
        <v>74</v>
      </c>
      <c r="AQ79" t="s">
        <v>74</v>
      </c>
      <c r="AR79" t="s">
        <v>1005</v>
      </c>
      <c r="AS79" t="s">
        <v>1006</v>
      </c>
      <c r="AT79" t="s">
        <v>773</v>
      </c>
      <c r="AU79">
        <v>1994</v>
      </c>
      <c r="AV79">
        <v>98</v>
      </c>
      <c r="AW79">
        <v>35</v>
      </c>
      <c r="AX79" t="s">
        <v>74</v>
      </c>
      <c r="AY79" t="s">
        <v>74</v>
      </c>
      <c r="AZ79" t="s">
        <v>74</v>
      </c>
      <c r="BA79" t="s">
        <v>74</v>
      </c>
      <c r="BB79">
        <v>8780</v>
      </c>
      <c r="BC79">
        <v>8784</v>
      </c>
      <c r="BD79" t="s">
        <v>74</v>
      </c>
      <c r="BE79" t="s">
        <v>1007</v>
      </c>
      <c r="BF79" t="str">
        <f>HYPERLINK("http://dx.doi.org/10.1021/j100086a031","http://dx.doi.org/10.1021/j100086a031")</f>
        <v>http://dx.doi.org/10.1021/j100086a031</v>
      </c>
      <c r="BG79" t="s">
        <v>74</v>
      </c>
      <c r="BH79" t="s">
        <v>74</v>
      </c>
      <c r="BI79">
        <v>5</v>
      </c>
      <c r="BJ79" t="s">
        <v>1008</v>
      </c>
      <c r="BK79" t="s">
        <v>93</v>
      </c>
      <c r="BL79" t="s">
        <v>202</v>
      </c>
      <c r="BM79" t="s">
        <v>1009</v>
      </c>
      <c r="BN79" t="s">
        <v>74</v>
      </c>
      <c r="BO79" t="s">
        <v>74</v>
      </c>
      <c r="BP79" t="s">
        <v>74</v>
      </c>
      <c r="BQ79" t="s">
        <v>74</v>
      </c>
      <c r="BR79" t="s">
        <v>96</v>
      </c>
      <c r="BS79" t="s">
        <v>1010</v>
      </c>
      <c r="BT79" t="str">
        <f>HYPERLINK("https%3A%2F%2Fwww.webofscience.com%2Fwos%2Fwoscc%2Ffull-record%2FWOS:A1994PE35900031","View Full Record in Web of Science")</f>
        <v>View Full Record in Web of Science</v>
      </c>
    </row>
    <row r="80" spans="1:72" x14ac:dyDescent="0.15">
      <c r="A80" t="s">
        <v>72</v>
      </c>
      <c r="B80" t="s">
        <v>1011</v>
      </c>
      <c r="C80" t="s">
        <v>74</v>
      </c>
      <c r="D80" t="s">
        <v>74</v>
      </c>
      <c r="E80" t="s">
        <v>74</v>
      </c>
      <c r="F80" t="s">
        <v>1011</v>
      </c>
      <c r="G80" t="s">
        <v>74</v>
      </c>
      <c r="H80" t="s">
        <v>74</v>
      </c>
      <c r="I80" t="s">
        <v>1012</v>
      </c>
      <c r="J80" t="s">
        <v>1013</v>
      </c>
      <c r="K80" t="s">
        <v>74</v>
      </c>
      <c r="L80" t="s">
        <v>74</v>
      </c>
      <c r="M80" t="s">
        <v>77</v>
      </c>
      <c r="N80" t="s">
        <v>78</v>
      </c>
      <c r="O80" t="s">
        <v>74</v>
      </c>
      <c r="P80" t="s">
        <v>74</v>
      </c>
      <c r="Q80" t="s">
        <v>74</v>
      </c>
      <c r="R80" t="s">
        <v>74</v>
      </c>
      <c r="S80" t="s">
        <v>74</v>
      </c>
      <c r="T80" t="s">
        <v>74</v>
      </c>
      <c r="U80" t="s">
        <v>1014</v>
      </c>
      <c r="V80" t="s">
        <v>1015</v>
      </c>
      <c r="W80" t="s">
        <v>74</v>
      </c>
      <c r="X80" t="s">
        <v>74</v>
      </c>
      <c r="Y80" t="s">
        <v>1016</v>
      </c>
      <c r="Z80" t="s">
        <v>74</v>
      </c>
      <c r="AA80" t="s">
        <v>1017</v>
      </c>
      <c r="AB80" t="s">
        <v>1018</v>
      </c>
      <c r="AC80" t="s">
        <v>74</v>
      </c>
      <c r="AD80" t="s">
        <v>74</v>
      </c>
      <c r="AE80" t="s">
        <v>74</v>
      </c>
      <c r="AF80" t="s">
        <v>74</v>
      </c>
      <c r="AG80">
        <v>27</v>
      </c>
      <c r="AH80">
        <v>31</v>
      </c>
      <c r="AI80">
        <v>31</v>
      </c>
      <c r="AJ80">
        <v>0</v>
      </c>
      <c r="AK80">
        <v>1</v>
      </c>
      <c r="AL80" t="s">
        <v>893</v>
      </c>
      <c r="AM80" t="s">
        <v>894</v>
      </c>
      <c r="AN80" t="s">
        <v>895</v>
      </c>
      <c r="AO80" t="s">
        <v>1019</v>
      </c>
      <c r="AP80" t="s">
        <v>1020</v>
      </c>
      <c r="AQ80" t="s">
        <v>74</v>
      </c>
      <c r="AR80" t="s">
        <v>1021</v>
      </c>
      <c r="AS80" t="s">
        <v>1022</v>
      </c>
      <c r="AT80" t="s">
        <v>424</v>
      </c>
      <c r="AU80">
        <v>1994</v>
      </c>
      <c r="AV80">
        <v>24</v>
      </c>
      <c r="AW80">
        <v>9</v>
      </c>
      <c r="AX80" t="s">
        <v>74</v>
      </c>
      <c r="AY80" t="s">
        <v>74</v>
      </c>
      <c r="AZ80" t="s">
        <v>74</v>
      </c>
      <c r="BA80" t="s">
        <v>74</v>
      </c>
      <c r="BB80">
        <v>1966</v>
      </c>
      <c r="BC80">
        <v>1977</v>
      </c>
      <c r="BD80" t="s">
        <v>74</v>
      </c>
      <c r="BE80" t="s">
        <v>1023</v>
      </c>
      <c r="BF80" t="str">
        <f>HYPERLINK("http://dx.doi.org/10.1175/1520-0485(1994)024&lt;1966:OAMATI&gt;2.0.CO;2","http://dx.doi.org/10.1175/1520-0485(1994)024&lt;1966:OAMATI&gt;2.0.CO;2")</f>
        <v>http://dx.doi.org/10.1175/1520-0485(1994)024&lt;1966:OAMATI&gt;2.0.CO;2</v>
      </c>
      <c r="BG80" t="s">
        <v>74</v>
      </c>
      <c r="BH80" t="s">
        <v>74</v>
      </c>
      <c r="BI80">
        <v>12</v>
      </c>
      <c r="BJ80" t="s">
        <v>364</v>
      </c>
      <c r="BK80" t="s">
        <v>93</v>
      </c>
      <c r="BL80" t="s">
        <v>364</v>
      </c>
      <c r="BM80" t="s">
        <v>1024</v>
      </c>
      <c r="BN80" t="s">
        <v>74</v>
      </c>
      <c r="BO80" t="s">
        <v>1025</v>
      </c>
      <c r="BP80" t="s">
        <v>74</v>
      </c>
      <c r="BQ80" t="s">
        <v>74</v>
      </c>
      <c r="BR80" t="s">
        <v>96</v>
      </c>
      <c r="BS80" t="s">
        <v>1026</v>
      </c>
      <c r="BT80" t="str">
        <f>HYPERLINK("https%3A%2F%2Fwww.webofscience.com%2Fwos%2Fwoscc%2Ffull-record%2FWOS:A1994PF21600010","View Full Record in Web of Science")</f>
        <v>View Full Record in Web of Science</v>
      </c>
    </row>
    <row r="81" spans="1:72" x14ac:dyDescent="0.15">
      <c r="A81" t="s">
        <v>72</v>
      </c>
      <c r="B81" t="s">
        <v>1027</v>
      </c>
      <c r="C81" t="s">
        <v>74</v>
      </c>
      <c r="D81" t="s">
        <v>74</v>
      </c>
      <c r="E81" t="s">
        <v>74</v>
      </c>
      <c r="F81" t="s">
        <v>1027</v>
      </c>
      <c r="G81" t="s">
        <v>74</v>
      </c>
      <c r="H81" t="s">
        <v>74</v>
      </c>
      <c r="I81" t="s">
        <v>1028</v>
      </c>
      <c r="J81" t="s">
        <v>1029</v>
      </c>
      <c r="K81" t="s">
        <v>74</v>
      </c>
      <c r="L81" t="s">
        <v>74</v>
      </c>
      <c r="M81" t="s">
        <v>77</v>
      </c>
      <c r="N81" t="s">
        <v>78</v>
      </c>
      <c r="O81" t="s">
        <v>74</v>
      </c>
      <c r="P81" t="s">
        <v>74</v>
      </c>
      <c r="Q81" t="s">
        <v>74</v>
      </c>
      <c r="R81" t="s">
        <v>74</v>
      </c>
      <c r="S81" t="s">
        <v>74</v>
      </c>
      <c r="T81" t="s">
        <v>74</v>
      </c>
      <c r="U81" t="s">
        <v>1030</v>
      </c>
      <c r="V81" t="s">
        <v>1031</v>
      </c>
      <c r="W81" t="s">
        <v>1032</v>
      </c>
      <c r="X81" t="s">
        <v>1033</v>
      </c>
      <c r="Y81" t="s">
        <v>74</v>
      </c>
      <c r="Z81" t="s">
        <v>74</v>
      </c>
      <c r="AA81" t="s">
        <v>1034</v>
      </c>
      <c r="AB81" t="s">
        <v>74</v>
      </c>
      <c r="AC81" t="s">
        <v>74</v>
      </c>
      <c r="AD81" t="s">
        <v>74</v>
      </c>
      <c r="AE81" t="s">
        <v>74</v>
      </c>
      <c r="AF81" t="s">
        <v>74</v>
      </c>
      <c r="AG81">
        <v>36</v>
      </c>
      <c r="AH81">
        <v>72</v>
      </c>
      <c r="AI81">
        <v>76</v>
      </c>
      <c r="AJ81">
        <v>1</v>
      </c>
      <c r="AK81">
        <v>31</v>
      </c>
      <c r="AL81" t="s">
        <v>1035</v>
      </c>
      <c r="AM81" t="s">
        <v>109</v>
      </c>
      <c r="AN81" t="s">
        <v>1036</v>
      </c>
      <c r="AO81" t="s">
        <v>1037</v>
      </c>
      <c r="AP81" t="s">
        <v>74</v>
      </c>
      <c r="AQ81" t="s">
        <v>74</v>
      </c>
      <c r="AR81" t="s">
        <v>1038</v>
      </c>
      <c r="AS81" t="s">
        <v>1039</v>
      </c>
      <c r="AT81" t="s">
        <v>424</v>
      </c>
      <c r="AU81">
        <v>1994</v>
      </c>
      <c r="AV81">
        <v>234</v>
      </c>
      <c r="AW81" t="s">
        <v>74</v>
      </c>
      <c r="AX81">
        <v>1</v>
      </c>
      <c r="AY81" t="s">
        <v>74</v>
      </c>
      <c r="AZ81" t="s">
        <v>74</v>
      </c>
      <c r="BA81" t="s">
        <v>74</v>
      </c>
      <c r="BB81">
        <v>1</v>
      </c>
      <c r="BC81">
        <v>12</v>
      </c>
      <c r="BD81" t="s">
        <v>74</v>
      </c>
      <c r="BE81" t="s">
        <v>1040</v>
      </c>
      <c r="BF81" t="str">
        <f>HYPERLINK("http://dx.doi.org/10.1111/j.1469-7998.1994.tb06052.x","http://dx.doi.org/10.1111/j.1469-7998.1994.tb06052.x")</f>
        <v>http://dx.doi.org/10.1111/j.1469-7998.1994.tb06052.x</v>
      </c>
      <c r="BG81" t="s">
        <v>74</v>
      </c>
      <c r="BH81" t="s">
        <v>74</v>
      </c>
      <c r="BI81">
        <v>12</v>
      </c>
      <c r="BJ81" t="s">
        <v>1041</v>
      </c>
      <c r="BK81" t="s">
        <v>93</v>
      </c>
      <c r="BL81" t="s">
        <v>1041</v>
      </c>
      <c r="BM81" t="s">
        <v>1042</v>
      </c>
      <c r="BN81" t="s">
        <v>74</v>
      </c>
      <c r="BO81" t="s">
        <v>74</v>
      </c>
      <c r="BP81" t="s">
        <v>74</v>
      </c>
      <c r="BQ81" t="s">
        <v>74</v>
      </c>
      <c r="BR81" t="s">
        <v>96</v>
      </c>
      <c r="BS81" t="s">
        <v>1043</v>
      </c>
      <c r="BT81" t="str">
        <f>HYPERLINK("https%3A%2F%2Fwww.webofscience.com%2Fwos%2Fwoscc%2Ffull-record%2FWOS:A1994PQ35900001","View Full Record in Web of Science")</f>
        <v>View Full Record in Web of Science</v>
      </c>
    </row>
    <row r="82" spans="1:72" x14ac:dyDescent="0.15">
      <c r="A82" t="s">
        <v>72</v>
      </c>
      <c r="B82" t="s">
        <v>1044</v>
      </c>
      <c r="C82" t="s">
        <v>74</v>
      </c>
      <c r="D82" t="s">
        <v>74</v>
      </c>
      <c r="E82" t="s">
        <v>74</v>
      </c>
      <c r="F82" t="s">
        <v>1044</v>
      </c>
      <c r="G82" t="s">
        <v>74</v>
      </c>
      <c r="H82" t="s">
        <v>74</v>
      </c>
      <c r="I82" t="s">
        <v>1045</v>
      </c>
      <c r="J82" t="s">
        <v>1029</v>
      </c>
      <c r="K82" t="s">
        <v>74</v>
      </c>
      <c r="L82" t="s">
        <v>74</v>
      </c>
      <c r="M82" t="s">
        <v>77</v>
      </c>
      <c r="N82" t="s">
        <v>78</v>
      </c>
      <c r="O82" t="s">
        <v>74</v>
      </c>
      <c r="P82" t="s">
        <v>74</v>
      </c>
      <c r="Q82" t="s">
        <v>74</v>
      </c>
      <c r="R82" t="s">
        <v>74</v>
      </c>
      <c r="S82" t="s">
        <v>74</v>
      </c>
      <c r="T82" t="s">
        <v>74</v>
      </c>
      <c r="U82" t="s">
        <v>74</v>
      </c>
      <c r="V82" t="s">
        <v>1046</v>
      </c>
      <c r="W82" t="s">
        <v>74</v>
      </c>
      <c r="X82" t="s">
        <v>74</v>
      </c>
      <c r="Y82" t="s">
        <v>1047</v>
      </c>
      <c r="Z82" t="s">
        <v>74</v>
      </c>
      <c r="AA82" t="s">
        <v>74</v>
      </c>
      <c r="AB82" t="s">
        <v>74</v>
      </c>
      <c r="AC82" t="s">
        <v>74</v>
      </c>
      <c r="AD82" t="s">
        <v>74</v>
      </c>
      <c r="AE82" t="s">
        <v>74</v>
      </c>
      <c r="AF82" t="s">
        <v>74</v>
      </c>
      <c r="AG82">
        <v>22</v>
      </c>
      <c r="AH82">
        <v>31</v>
      </c>
      <c r="AI82">
        <v>32</v>
      </c>
      <c r="AJ82">
        <v>0</v>
      </c>
      <c r="AK82">
        <v>4</v>
      </c>
      <c r="AL82" t="s">
        <v>1048</v>
      </c>
      <c r="AM82" t="s">
        <v>1049</v>
      </c>
      <c r="AN82" t="s">
        <v>1050</v>
      </c>
      <c r="AO82" t="s">
        <v>1037</v>
      </c>
      <c r="AP82" t="s">
        <v>1051</v>
      </c>
      <c r="AQ82" t="s">
        <v>74</v>
      </c>
      <c r="AR82" t="s">
        <v>1038</v>
      </c>
      <c r="AS82" t="s">
        <v>1039</v>
      </c>
      <c r="AT82" t="s">
        <v>424</v>
      </c>
      <c r="AU82">
        <v>1994</v>
      </c>
      <c r="AV82">
        <v>234</v>
      </c>
      <c r="AW82" t="s">
        <v>74</v>
      </c>
      <c r="AX82">
        <v>1</v>
      </c>
      <c r="AY82" t="s">
        <v>74</v>
      </c>
      <c r="AZ82" t="s">
        <v>74</v>
      </c>
      <c r="BA82" t="s">
        <v>74</v>
      </c>
      <c r="BB82">
        <v>125</v>
      </c>
      <c r="BC82">
        <v>139</v>
      </c>
      <c r="BD82" t="s">
        <v>74</v>
      </c>
      <c r="BE82" t="s">
        <v>1052</v>
      </c>
      <c r="BF82" t="str">
        <f>HYPERLINK("http://dx.doi.org/10.1111/j.1469-7998.1994.tb06060.x","http://dx.doi.org/10.1111/j.1469-7998.1994.tb06060.x")</f>
        <v>http://dx.doi.org/10.1111/j.1469-7998.1994.tb06060.x</v>
      </c>
      <c r="BG82" t="s">
        <v>74</v>
      </c>
      <c r="BH82" t="s">
        <v>74</v>
      </c>
      <c r="BI82">
        <v>15</v>
      </c>
      <c r="BJ82" t="s">
        <v>1041</v>
      </c>
      <c r="BK82" t="s">
        <v>93</v>
      </c>
      <c r="BL82" t="s">
        <v>1041</v>
      </c>
      <c r="BM82" t="s">
        <v>1042</v>
      </c>
      <c r="BN82" t="s">
        <v>74</v>
      </c>
      <c r="BO82" t="s">
        <v>74</v>
      </c>
      <c r="BP82" t="s">
        <v>74</v>
      </c>
      <c r="BQ82" t="s">
        <v>74</v>
      </c>
      <c r="BR82" t="s">
        <v>96</v>
      </c>
      <c r="BS82" t="s">
        <v>1053</v>
      </c>
      <c r="BT82" t="str">
        <f>HYPERLINK("https%3A%2F%2Fwww.webofscience.com%2Fwos%2Fwoscc%2Ffull-record%2FWOS:A1994PQ35900009","View Full Record in Web of Science")</f>
        <v>View Full Record in Web of Science</v>
      </c>
    </row>
    <row r="83" spans="1:72" x14ac:dyDescent="0.15">
      <c r="A83" t="s">
        <v>72</v>
      </c>
      <c r="B83" t="s">
        <v>1054</v>
      </c>
      <c r="C83" t="s">
        <v>74</v>
      </c>
      <c r="D83" t="s">
        <v>74</v>
      </c>
      <c r="E83" t="s">
        <v>74</v>
      </c>
      <c r="F83" t="s">
        <v>1054</v>
      </c>
      <c r="G83" t="s">
        <v>74</v>
      </c>
      <c r="H83" t="s">
        <v>74</v>
      </c>
      <c r="I83" t="s">
        <v>1055</v>
      </c>
      <c r="J83" t="s">
        <v>1056</v>
      </c>
      <c r="K83" t="s">
        <v>74</v>
      </c>
      <c r="L83" t="s">
        <v>74</v>
      </c>
      <c r="M83" t="s">
        <v>77</v>
      </c>
      <c r="N83" t="s">
        <v>78</v>
      </c>
      <c r="O83" t="s">
        <v>74</v>
      </c>
      <c r="P83" t="s">
        <v>74</v>
      </c>
      <c r="Q83" t="s">
        <v>74</v>
      </c>
      <c r="R83" t="s">
        <v>74</v>
      </c>
      <c r="S83" t="s">
        <v>74</v>
      </c>
      <c r="T83" t="s">
        <v>1057</v>
      </c>
      <c r="U83" t="s">
        <v>1058</v>
      </c>
      <c r="V83" t="s">
        <v>1059</v>
      </c>
      <c r="W83" t="s">
        <v>74</v>
      </c>
      <c r="X83" t="s">
        <v>74</v>
      </c>
      <c r="Y83" t="s">
        <v>1060</v>
      </c>
      <c r="Z83" t="s">
        <v>74</v>
      </c>
      <c r="AA83" t="s">
        <v>74</v>
      </c>
      <c r="AB83" t="s">
        <v>74</v>
      </c>
      <c r="AC83" t="s">
        <v>74</v>
      </c>
      <c r="AD83" t="s">
        <v>74</v>
      </c>
      <c r="AE83" t="s">
        <v>74</v>
      </c>
      <c r="AF83" t="s">
        <v>74</v>
      </c>
      <c r="AG83">
        <v>64</v>
      </c>
      <c r="AH83">
        <v>20</v>
      </c>
      <c r="AI83">
        <v>22</v>
      </c>
      <c r="AJ83">
        <v>0</v>
      </c>
      <c r="AK83">
        <v>3</v>
      </c>
      <c r="AL83" t="s">
        <v>1061</v>
      </c>
      <c r="AM83" t="s">
        <v>1062</v>
      </c>
      <c r="AN83" t="s">
        <v>1063</v>
      </c>
      <c r="AO83" t="s">
        <v>1064</v>
      </c>
      <c r="AP83" t="s">
        <v>74</v>
      </c>
      <c r="AQ83" t="s">
        <v>74</v>
      </c>
      <c r="AR83" t="s">
        <v>1056</v>
      </c>
      <c r="AS83" t="s">
        <v>1065</v>
      </c>
      <c r="AT83" t="s">
        <v>424</v>
      </c>
      <c r="AU83">
        <v>1994</v>
      </c>
      <c r="AV83">
        <v>27</v>
      </c>
      <c r="AW83">
        <v>3</v>
      </c>
      <c r="AX83" t="s">
        <v>74</v>
      </c>
      <c r="AY83" t="s">
        <v>74</v>
      </c>
      <c r="AZ83" t="s">
        <v>74</v>
      </c>
      <c r="BA83" t="s">
        <v>74</v>
      </c>
      <c r="BB83">
        <v>257</v>
      </c>
      <c r="BC83">
        <v>268</v>
      </c>
      <c r="BD83" t="s">
        <v>74</v>
      </c>
      <c r="BE83" t="s">
        <v>1066</v>
      </c>
      <c r="BF83" t="str">
        <f>HYPERLINK("http://dx.doi.org/10.1111/j.1502-3931.1994.tb01419.x","http://dx.doi.org/10.1111/j.1502-3931.1994.tb01419.x")</f>
        <v>http://dx.doi.org/10.1111/j.1502-3931.1994.tb01419.x</v>
      </c>
      <c r="BG83" t="s">
        <v>74</v>
      </c>
      <c r="BH83" t="s">
        <v>74</v>
      </c>
      <c r="BI83">
        <v>12</v>
      </c>
      <c r="BJ83" t="s">
        <v>1067</v>
      </c>
      <c r="BK83" t="s">
        <v>93</v>
      </c>
      <c r="BL83" t="s">
        <v>1067</v>
      </c>
      <c r="BM83" t="s">
        <v>1068</v>
      </c>
      <c r="BN83" t="s">
        <v>74</v>
      </c>
      <c r="BO83" t="s">
        <v>74</v>
      </c>
      <c r="BP83" t="s">
        <v>74</v>
      </c>
      <c r="BQ83" t="s">
        <v>74</v>
      </c>
      <c r="BR83" t="s">
        <v>96</v>
      </c>
      <c r="BS83" t="s">
        <v>1069</v>
      </c>
      <c r="BT83" t="str">
        <f>HYPERLINK("https%3A%2F%2Fwww.webofscience.com%2Fwos%2Fwoscc%2Ffull-record%2FWOS:A1994PN71400011","View Full Record in Web of Science")</f>
        <v>View Full Record in Web of Science</v>
      </c>
    </row>
    <row r="84" spans="1:72" x14ac:dyDescent="0.15">
      <c r="A84" t="s">
        <v>72</v>
      </c>
      <c r="B84" t="s">
        <v>1070</v>
      </c>
      <c r="C84" t="s">
        <v>74</v>
      </c>
      <c r="D84" t="s">
        <v>74</v>
      </c>
      <c r="E84" t="s">
        <v>74</v>
      </c>
      <c r="F84" t="s">
        <v>1070</v>
      </c>
      <c r="G84" t="s">
        <v>74</v>
      </c>
      <c r="H84" t="s">
        <v>74</v>
      </c>
      <c r="I84" t="s">
        <v>1071</v>
      </c>
      <c r="J84" t="s">
        <v>1072</v>
      </c>
      <c r="K84" t="s">
        <v>74</v>
      </c>
      <c r="L84" t="s">
        <v>74</v>
      </c>
      <c r="M84" t="s">
        <v>77</v>
      </c>
      <c r="N84" t="s">
        <v>78</v>
      </c>
      <c r="O84" t="s">
        <v>74</v>
      </c>
      <c r="P84" t="s">
        <v>74</v>
      </c>
      <c r="Q84" t="s">
        <v>74</v>
      </c>
      <c r="R84" t="s">
        <v>74</v>
      </c>
      <c r="S84" t="s">
        <v>74</v>
      </c>
      <c r="T84" t="s">
        <v>74</v>
      </c>
      <c r="U84" t="s">
        <v>1073</v>
      </c>
      <c r="V84" t="s">
        <v>1074</v>
      </c>
      <c r="W84" t="s">
        <v>1075</v>
      </c>
      <c r="X84" t="s">
        <v>1076</v>
      </c>
      <c r="Y84" t="s">
        <v>74</v>
      </c>
      <c r="Z84" t="s">
        <v>74</v>
      </c>
      <c r="AA84" t="s">
        <v>74</v>
      </c>
      <c r="AB84" t="s">
        <v>74</v>
      </c>
      <c r="AC84" t="s">
        <v>74</v>
      </c>
      <c r="AD84" t="s">
        <v>74</v>
      </c>
      <c r="AE84" t="s">
        <v>74</v>
      </c>
      <c r="AF84" t="s">
        <v>74</v>
      </c>
      <c r="AG84">
        <v>32</v>
      </c>
      <c r="AH84">
        <v>51</v>
      </c>
      <c r="AI84">
        <v>60</v>
      </c>
      <c r="AJ84">
        <v>1</v>
      </c>
      <c r="AK84">
        <v>11</v>
      </c>
      <c r="AL84" t="s">
        <v>1077</v>
      </c>
      <c r="AM84" t="s">
        <v>1078</v>
      </c>
      <c r="AN84" t="s">
        <v>1079</v>
      </c>
      <c r="AO84" t="s">
        <v>1080</v>
      </c>
      <c r="AP84" t="s">
        <v>74</v>
      </c>
      <c r="AQ84" t="s">
        <v>74</v>
      </c>
      <c r="AR84" t="s">
        <v>1081</v>
      </c>
      <c r="AS84" t="s">
        <v>1082</v>
      </c>
      <c r="AT84" t="s">
        <v>424</v>
      </c>
      <c r="AU84">
        <v>1994</v>
      </c>
      <c r="AV84">
        <v>39</v>
      </c>
      <c r="AW84">
        <v>6</v>
      </c>
      <c r="AX84" t="s">
        <v>74</v>
      </c>
      <c r="AY84" t="s">
        <v>74</v>
      </c>
      <c r="AZ84" t="s">
        <v>74</v>
      </c>
      <c r="BA84" t="s">
        <v>74</v>
      </c>
      <c r="BB84">
        <v>1399</v>
      </c>
      <c r="BC84">
        <v>1410</v>
      </c>
      <c r="BD84" t="s">
        <v>74</v>
      </c>
      <c r="BE84" t="s">
        <v>1083</v>
      </c>
      <c r="BF84" t="str">
        <f>HYPERLINK("http://dx.doi.org/10.4319/lo.1994.39.6.1399","http://dx.doi.org/10.4319/lo.1994.39.6.1399")</f>
        <v>http://dx.doi.org/10.4319/lo.1994.39.6.1399</v>
      </c>
      <c r="BG84" t="s">
        <v>74</v>
      </c>
      <c r="BH84" t="s">
        <v>74</v>
      </c>
      <c r="BI84">
        <v>12</v>
      </c>
      <c r="BJ84" t="s">
        <v>1084</v>
      </c>
      <c r="BK84" t="s">
        <v>93</v>
      </c>
      <c r="BL84" t="s">
        <v>1085</v>
      </c>
      <c r="BM84" t="s">
        <v>1086</v>
      </c>
      <c r="BN84" t="s">
        <v>74</v>
      </c>
      <c r="BO84" t="s">
        <v>334</v>
      </c>
      <c r="BP84" t="s">
        <v>74</v>
      </c>
      <c r="BQ84" t="s">
        <v>74</v>
      </c>
      <c r="BR84" t="s">
        <v>96</v>
      </c>
      <c r="BS84" t="s">
        <v>1087</v>
      </c>
      <c r="BT84" t="str">
        <f>HYPERLINK("https%3A%2F%2Fwww.webofscience.com%2Fwos%2Fwoscc%2Ffull-record%2FWOS:A1994PP78800011","View Full Record in Web of Science")</f>
        <v>View Full Record in Web of Science</v>
      </c>
    </row>
    <row r="85" spans="1:72" x14ac:dyDescent="0.15">
      <c r="A85" t="s">
        <v>72</v>
      </c>
      <c r="B85" t="s">
        <v>1088</v>
      </c>
      <c r="C85" t="s">
        <v>74</v>
      </c>
      <c r="D85" t="s">
        <v>74</v>
      </c>
      <c r="E85" t="s">
        <v>74</v>
      </c>
      <c r="F85" t="s">
        <v>1088</v>
      </c>
      <c r="G85" t="s">
        <v>74</v>
      </c>
      <c r="H85" t="s">
        <v>74</v>
      </c>
      <c r="I85" t="s">
        <v>1089</v>
      </c>
      <c r="J85" t="s">
        <v>1090</v>
      </c>
      <c r="K85" t="s">
        <v>74</v>
      </c>
      <c r="L85" t="s">
        <v>74</v>
      </c>
      <c r="M85" t="s">
        <v>77</v>
      </c>
      <c r="N85" t="s">
        <v>78</v>
      </c>
      <c r="O85" t="s">
        <v>74</v>
      </c>
      <c r="P85" t="s">
        <v>74</v>
      </c>
      <c r="Q85" t="s">
        <v>74</v>
      </c>
      <c r="R85" t="s">
        <v>74</v>
      </c>
      <c r="S85" t="s">
        <v>74</v>
      </c>
      <c r="T85" t="s">
        <v>74</v>
      </c>
      <c r="U85" t="s">
        <v>1091</v>
      </c>
      <c r="V85" t="s">
        <v>1092</v>
      </c>
      <c r="W85" t="s">
        <v>74</v>
      </c>
      <c r="X85" t="s">
        <v>74</v>
      </c>
      <c r="Y85" t="s">
        <v>1093</v>
      </c>
      <c r="Z85" t="s">
        <v>74</v>
      </c>
      <c r="AA85" t="s">
        <v>74</v>
      </c>
      <c r="AB85" t="s">
        <v>74</v>
      </c>
      <c r="AC85" t="s">
        <v>74</v>
      </c>
      <c r="AD85" t="s">
        <v>74</v>
      </c>
      <c r="AE85" t="s">
        <v>74</v>
      </c>
      <c r="AF85" t="s">
        <v>74</v>
      </c>
      <c r="AG85">
        <v>51</v>
      </c>
      <c r="AH85">
        <v>46</v>
      </c>
      <c r="AI85">
        <v>48</v>
      </c>
      <c r="AJ85">
        <v>0</v>
      </c>
      <c r="AK85">
        <v>3</v>
      </c>
      <c r="AL85" t="s">
        <v>153</v>
      </c>
      <c r="AM85" t="s">
        <v>84</v>
      </c>
      <c r="AN85" t="s">
        <v>154</v>
      </c>
      <c r="AO85" t="s">
        <v>1094</v>
      </c>
      <c r="AP85" t="s">
        <v>74</v>
      </c>
      <c r="AQ85" t="s">
        <v>74</v>
      </c>
      <c r="AR85" t="s">
        <v>1095</v>
      </c>
      <c r="AS85" t="s">
        <v>1096</v>
      </c>
      <c r="AT85" t="s">
        <v>424</v>
      </c>
      <c r="AU85">
        <v>1994</v>
      </c>
      <c r="AV85">
        <v>120</v>
      </c>
      <c r="AW85">
        <v>2</v>
      </c>
      <c r="AX85" t="s">
        <v>74</v>
      </c>
      <c r="AY85" t="s">
        <v>74</v>
      </c>
      <c r="AZ85" t="s">
        <v>74</v>
      </c>
      <c r="BA85" t="s">
        <v>74</v>
      </c>
      <c r="BB85">
        <v>279</v>
      </c>
      <c r="BC85">
        <v>286</v>
      </c>
      <c r="BD85" t="s">
        <v>74</v>
      </c>
      <c r="BE85" t="s">
        <v>1097</v>
      </c>
      <c r="BF85" t="str">
        <f>HYPERLINK("http://dx.doi.org/10.1007/BF00349689","http://dx.doi.org/10.1007/BF00349689")</f>
        <v>http://dx.doi.org/10.1007/BF00349689</v>
      </c>
      <c r="BG85" t="s">
        <v>74</v>
      </c>
      <c r="BH85" t="s">
        <v>74</v>
      </c>
      <c r="BI85">
        <v>8</v>
      </c>
      <c r="BJ85" t="s">
        <v>1098</v>
      </c>
      <c r="BK85" t="s">
        <v>93</v>
      </c>
      <c r="BL85" t="s">
        <v>1098</v>
      </c>
      <c r="BM85" t="s">
        <v>1099</v>
      </c>
      <c r="BN85" t="s">
        <v>74</v>
      </c>
      <c r="BO85" t="s">
        <v>74</v>
      </c>
      <c r="BP85" t="s">
        <v>74</v>
      </c>
      <c r="BQ85" t="s">
        <v>74</v>
      </c>
      <c r="BR85" t="s">
        <v>96</v>
      </c>
      <c r="BS85" t="s">
        <v>1100</v>
      </c>
      <c r="BT85" t="str">
        <f>HYPERLINK("https%3A%2F%2Fwww.webofscience.com%2Fwos%2Fwoscc%2Ffull-record%2FWOS:A1994PL42600014","View Full Record in Web of Science")</f>
        <v>View Full Record in Web of Science</v>
      </c>
    </row>
    <row r="86" spans="1:72" x14ac:dyDescent="0.15">
      <c r="A86" t="s">
        <v>72</v>
      </c>
      <c r="B86" t="s">
        <v>1101</v>
      </c>
      <c r="C86" t="s">
        <v>74</v>
      </c>
      <c r="D86" t="s">
        <v>74</v>
      </c>
      <c r="E86" t="s">
        <v>74</v>
      </c>
      <c r="F86" t="s">
        <v>1101</v>
      </c>
      <c r="G86" t="s">
        <v>74</v>
      </c>
      <c r="H86" t="s">
        <v>74</v>
      </c>
      <c r="I86" t="s">
        <v>1102</v>
      </c>
      <c r="J86" t="s">
        <v>1103</v>
      </c>
      <c r="K86" t="s">
        <v>74</v>
      </c>
      <c r="L86" t="s">
        <v>74</v>
      </c>
      <c r="M86" t="s">
        <v>77</v>
      </c>
      <c r="N86" t="s">
        <v>78</v>
      </c>
      <c r="O86" t="s">
        <v>74</v>
      </c>
      <c r="P86" t="s">
        <v>74</v>
      </c>
      <c r="Q86" t="s">
        <v>74</v>
      </c>
      <c r="R86" t="s">
        <v>74</v>
      </c>
      <c r="S86" t="s">
        <v>74</v>
      </c>
      <c r="T86" t="s">
        <v>1104</v>
      </c>
      <c r="U86" t="s">
        <v>1105</v>
      </c>
      <c r="V86" t="s">
        <v>1106</v>
      </c>
      <c r="W86" t="s">
        <v>1107</v>
      </c>
      <c r="X86" t="s">
        <v>151</v>
      </c>
      <c r="Y86" t="s">
        <v>1108</v>
      </c>
      <c r="Z86" t="s">
        <v>74</v>
      </c>
      <c r="AA86" t="s">
        <v>1109</v>
      </c>
      <c r="AB86" t="s">
        <v>1110</v>
      </c>
      <c r="AC86" t="s">
        <v>74</v>
      </c>
      <c r="AD86" t="s">
        <v>74</v>
      </c>
      <c r="AE86" t="s">
        <v>74</v>
      </c>
      <c r="AF86" t="s">
        <v>74</v>
      </c>
      <c r="AG86">
        <v>68</v>
      </c>
      <c r="AH86">
        <v>76</v>
      </c>
      <c r="AI86">
        <v>81</v>
      </c>
      <c r="AJ86">
        <v>0</v>
      </c>
      <c r="AK86">
        <v>14</v>
      </c>
      <c r="AL86" t="s">
        <v>1111</v>
      </c>
      <c r="AM86" t="s">
        <v>1112</v>
      </c>
      <c r="AN86" t="s">
        <v>1113</v>
      </c>
      <c r="AO86" t="s">
        <v>1114</v>
      </c>
      <c r="AP86" t="s">
        <v>74</v>
      </c>
      <c r="AQ86" t="s">
        <v>74</v>
      </c>
      <c r="AR86" t="s">
        <v>1115</v>
      </c>
      <c r="AS86" t="s">
        <v>1116</v>
      </c>
      <c r="AT86" t="s">
        <v>424</v>
      </c>
      <c r="AU86">
        <v>1994</v>
      </c>
      <c r="AV86">
        <v>112</v>
      </c>
      <c r="AW86" t="s">
        <v>330</v>
      </c>
      <c r="AX86" t="s">
        <v>74</v>
      </c>
      <c r="AY86" t="s">
        <v>74</v>
      </c>
      <c r="AZ86" t="s">
        <v>74</v>
      </c>
      <c r="BA86" t="s">
        <v>74</v>
      </c>
      <c r="BB86">
        <v>13</v>
      </c>
      <c r="BC86">
        <v>28</v>
      </c>
      <c r="BD86" t="s">
        <v>74</v>
      </c>
      <c r="BE86" t="s">
        <v>1117</v>
      </c>
      <c r="BF86" t="str">
        <f>HYPERLINK("http://dx.doi.org/10.3354/meps112013","http://dx.doi.org/10.3354/meps112013")</f>
        <v>http://dx.doi.org/10.3354/meps112013</v>
      </c>
      <c r="BG86" t="s">
        <v>74</v>
      </c>
      <c r="BH86" t="s">
        <v>74</v>
      </c>
      <c r="BI86">
        <v>16</v>
      </c>
      <c r="BJ86" t="s">
        <v>1118</v>
      </c>
      <c r="BK86" t="s">
        <v>93</v>
      </c>
      <c r="BL86" t="s">
        <v>1119</v>
      </c>
      <c r="BM86" t="s">
        <v>1120</v>
      </c>
      <c r="BN86" t="s">
        <v>74</v>
      </c>
      <c r="BO86" t="s">
        <v>1121</v>
      </c>
      <c r="BP86" t="s">
        <v>74</v>
      </c>
      <c r="BQ86" t="s">
        <v>74</v>
      </c>
      <c r="BR86" t="s">
        <v>96</v>
      </c>
      <c r="BS86" t="s">
        <v>1122</v>
      </c>
      <c r="BT86" t="str">
        <f>HYPERLINK("https%3A%2F%2Fwww.webofscience.com%2Fwos%2Fwoscc%2Ffull-record%2FWOS:A1994PG73100002","View Full Record in Web of Science")</f>
        <v>View Full Record in Web of Science</v>
      </c>
    </row>
    <row r="87" spans="1:72" x14ac:dyDescent="0.15">
      <c r="A87" t="s">
        <v>72</v>
      </c>
      <c r="B87" t="s">
        <v>1123</v>
      </c>
      <c r="C87" t="s">
        <v>74</v>
      </c>
      <c r="D87" t="s">
        <v>74</v>
      </c>
      <c r="E87" t="s">
        <v>74</v>
      </c>
      <c r="F87" t="s">
        <v>1123</v>
      </c>
      <c r="G87" t="s">
        <v>74</v>
      </c>
      <c r="H87" t="s">
        <v>74</v>
      </c>
      <c r="I87" t="s">
        <v>1124</v>
      </c>
      <c r="J87" t="s">
        <v>1103</v>
      </c>
      <c r="K87" t="s">
        <v>74</v>
      </c>
      <c r="L87" t="s">
        <v>74</v>
      </c>
      <c r="M87" t="s">
        <v>77</v>
      </c>
      <c r="N87" t="s">
        <v>78</v>
      </c>
      <c r="O87" t="s">
        <v>74</v>
      </c>
      <c r="P87" t="s">
        <v>74</v>
      </c>
      <c r="Q87" t="s">
        <v>74</v>
      </c>
      <c r="R87" t="s">
        <v>74</v>
      </c>
      <c r="S87" t="s">
        <v>74</v>
      </c>
      <c r="T87" t="s">
        <v>1125</v>
      </c>
      <c r="U87" t="s">
        <v>1126</v>
      </c>
      <c r="V87" t="s">
        <v>1127</v>
      </c>
      <c r="W87" t="s">
        <v>1128</v>
      </c>
      <c r="X87" t="s">
        <v>1129</v>
      </c>
      <c r="Y87" t="s">
        <v>1130</v>
      </c>
      <c r="Z87" t="s">
        <v>74</v>
      </c>
      <c r="AA87" t="s">
        <v>1131</v>
      </c>
      <c r="AB87" t="s">
        <v>1110</v>
      </c>
      <c r="AC87" t="s">
        <v>74</v>
      </c>
      <c r="AD87" t="s">
        <v>74</v>
      </c>
      <c r="AE87" t="s">
        <v>74</v>
      </c>
      <c r="AF87" t="s">
        <v>74</v>
      </c>
      <c r="AG87">
        <v>53</v>
      </c>
      <c r="AH87">
        <v>21</v>
      </c>
      <c r="AI87">
        <v>22</v>
      </c>
      <c r="AJ87">
        <v>0</v>
      </c>
      <c r="AK87">
        <v>3</v>
      </c>
      <c r="AL87" t="s">
        <v>1111</v>
      </c>
      <c r="AM87" t="s">
        <v>1112</v>
      </c>
      <c r="AN87" t="s">
        <v>1113</v>
      </c>
      <c r="AO87" t="s">
        <v>1114</v>
      </c>
      <c r="AP87" t="s">
        <v>1132</v>
      </c>
      <c r="AQ87" t="s">
        <v>74</v>
      </c>
      <c r="AR87" t="s">
        <v>1115</v>
      </c>
      <c r="AS87" t="s">
        <v>1116</v>
      </c>
      <c r="AT87" t="s">
        <v>424</v>
      </c>
      <c r="AU87">
        <v>1994</v>
      </c>
      <c r="AV87">
        <v>112</v>
      </c>
      <c r="AW87" t="s">
        <v>330</v>
      </c>
      <c r="AX87" t="s">
        <v>74</v>
      </c>
      <c r="AY87" t="s">
        <v>74</v>
      </c>
      <c r="AZ87" t="s">
        <v>74</v>
      </c>
      <c r="BA87" t="s">
        <v>74</v>
      </c>
      <c r="BB87">
        <v>29</v>
      </c>
      <c r="BC87">
        <v>39</v>
      </c>
      <c r="BD87" t="s">
        <v>74</v>
      </c>
      <c r="BE87" t="s">
        <v>1133</v>
      </c>
      <c r="BF87" t="str">
        <f>HYPERLINK("http://dx.doi.org/10.3354/meps112029","http://dx.doi.org/10.3354/meps112029")</f>
        <v>http://dx.doi.org/10.3354/meps112029</v>
      </c>
      <c r="BG87" t="s">
        <v>74</v>
      </c>
      <c r="BH87" t="s">
        <v>74</v>
      </c>
      <c r="BI87">
        <v>11</v>
      </c>
      <c r="BJ87" t="s">
        <v>1118</v>
      </c>
      <c r="BK87" t="s">
        <v>93</v>
      </c>
      <c r="BL87" t="s">
        <v>1119</v>
      </c>
      <c r="BM87" t="s">
        <v>1120</v>
      </c>
      <c r="BN87" t="s">
        <v>74</v>
      </c>
      <c r="BO87" t="s">
        <v>334</v>
      </c>
      <c r="BP87" t="s">
        <v>74</v>
      </c>
      <c r="BQ87" t="s">
        <v>74</v>
      </c>
      <c r="BR87" t="s">
        <v>96</v>
      </c>
      <c r="BS87" t="s">
        <v>1134</v>
      </c>
      <c r="BT87" t="str">
        <f>HYPERLINK("https%3A%2F%2Fwww.webofscience.com%2Fwos%2Fwoscc%2Ffull-record%2FWOS:A1994PG73100003","View Full Record in Web of Science")</f>
        <v>View Full Record in Web of Science</v>
      </c>
    </row>
    <row r="88" spans="1:72" x14ac:dyDescent="0.15">
      <c r="A88" t="s">
        <v>72</v>
      </c>
      <c r="B88" t="s">
        <v>1135</v>
      </c>
      <c r="C88" t="s">
        <v>74</v>
      </c>
      <c r="D88" t="s">
        <v>74</v>
      </c>
      <c r="E88" t="s">
        <v>74</v>
      </c>
      <c r="F88" t="s">
        <v>1135</v>
      </c>
      <c r="G88" t="s">
        <v>74</v>
      </c>
      <c r="H88" t="s">
        <v>74</v>
      </c>
      <c r="I88" t="s">
        <v>1136</v>
      </c>
      <c r="J88" t="s">
        <v>1137</v>
      </c>
      <c r="K88" t="s">
        <v>74</v>
      </c>
      <c r="L88" t="s">
        <v>74</v>
      </c>
      <c r="M88" t="s">
        <v>77</v>
      </c>
      <c r="N88" t="s">
        <v>78</v>
      </c>
      <c r="O88" t="s">
        <v>74</v>
      </c>
      <c r="P88" t="s">
        <v>74</v>
      </c>
      <c r="Q88" t="s">
        <v>74</v>
      </c>
      <c r="R88" t="s">
        <v>74</v>
      </c>
      <c r="S88" t="s">
        <v>74</v>
      </c>
      <c r="T88" t="s">
        <v>74</v>
      </c>
      <c r="U88" t="s">
        <v>1138</v>
      </c>
      <c r="V88" t="s">
        <v>1139</v>
      </c>
      <c r="W88" t="s">
        <v>74</v>
      </c>
      <c r="X88" t="s">
        <v>74</v>
      </c>
      <c r="Y88" t="s">
        <v>1140</v>
      </c>
      <c r="Z88" t="s">
        <v>74</v>
      </c>
      <c r="AA88" t="s">
        <v>74</v>
      </c>
      <c r="AB88" t="s">
        <v>74</v>
      </c>
      <c r="AC88" t="s">
        <v>74</v>
      </c>
      <c r="AD88" t="s">
        <v>74</v>
      </c>
      <c r="AE88" t="s">
        <v>74</v>
      </c>
      <c r="AF88" t="s">
        <v>74</v>
      </c>
      <c r="AG88">
        <v>38</v>
      </c>
      <c r="AH88">
        <v>51</v>
      </c>
      <c r="AI88">
        <v>53</v>
      </c>
      <c r="AJ88">
        <v>0</v>
      </c>
      <c r="AK88">
        <v>0</v>
      </c>
      <c r="AL88" t="s">
        <v>1141</v>
      </c>
      <c r="AM88" t="s">
        <v>1142</v>
      </c>
      <c r="AN88" t="s">
        <v>1143</v>
      </c>
      <c r="AO88" t="s">
        <v>1144</v>
      </c>
      <c r="AP88" t="s">
        <v>74</v>
      </c>
      <c r="AQ88" t="s">
        <v>74</v>
      </c>
      <c r="AR88" t="s">
        <v>1137</v>
      </c>
      <c r="AS88" t="s">
        <v>1145</v>
      </c>
      <c r="AT88" t="s">
        <v>424</v>
      </c>
      <c r="AU88">
        <v>1994</v>
      </c>
      <c r="AV88">
        <v>29</v>
      </c>
      <c r="AW88">
        <v>5</v>
      </c>
      <c r="AX88" t="s">
        <v>74</v>
      </c>
      <c r="AY88" t="s">
        <v>74</v>
      </c>
      <c r="AZ88" t="s">
        <v>74</v>
      </c>
      <c r="BA88" t="s">
        <v>74</v>
      </c>
      <c r="BB88">
        <v>607</v>
      </c>
      <c r="BC88">
        <v>615</v>
      </c>
      <c r="BD88" t="s">
        <v>74</v>
      </c>
      <c r="BE88" t="s">
        <v>1146</v>
      </c>
      <c r="BF88" t="str">
        <f>HYPERLINK("http://dx.doi.org/10.1111/j.1945-5100.1994.tb00773.x","http://dx.doi.org/10.1111/j.1945-5100.1994.tb00773.x")</f>
        <v>http://dx.doi.org/10.1111/j.1945-5100.1994.tb00773.x</v>
      </c>
      <c r="BG88" t="s">
        <v>74</v>
      </c>
      <c r="BH88" t="s">
        <v>74</v>
      </c>
      <c r="BI88">
        <v>9</v>
      </c>
      <c r="BJ88" t="s">
        <v>265</v>
      </c>
      <c r="BK88" t="s">
        <v>93</v>
      </c>
      <c r="BL88" t="s">
        <v>265</v>
      </c>
      <c r="BM88" t="s">
        <v>1147</v>
      </c>
      <c r="BN88" t="s">
        <v>74</v>
      </c>
      <c r="BO88" t="s">
        <v>74</v>
      </c>
      <c r="BP88" t="s">
        <v>74</v>
      </c>
      <c r="BQ88" t="s">
        <v>74</v>
      </c>
      <c r="BR88" t="s">
        <v>96</v>
      </c>
      <c r="BS88" t="s">
        <v>1148</v>
      </c>
      <c r="BT88" t="str">
        <f>HYPERLINK("https%3A%2F%2Fwww.webofscience.com%2Fwos%2Fwoscc%2Ffull-record%2FWOS:A1994PF65300007","View Full Record in Web of Science")</f>
        <v>View Full Record in Web of Science</v>
      </c>
    </row>
    <row r="89" spans="1:72" x14ac:dyDescent="0.15">
      <c r="A89" t="s">
        <v>72</v>
      </c>
      <c r="B89" t="s">
        <v>1149</v>
      </c>
      <c r="C89" t="s">
        <v>74</v>
      </c>
      <c r="D89" t="s">
        <v>74</v>
      </c>
      <c r="E89" t="s">
        <v>74</v>
      </c>
      <c r="F89" t="s">
        <v>1149</v>
      </c>
      <c r="G89" t="s">
        <v>74</v>
      </c>
      <c r="H89" t="s">
        <v>74</v>
      </c>
      <c r="I89" t="s">
        <v>1150</v>
      </c>
      <c r="J89" t="s">
        <v>1137</v>
      </c>
      <c r="K89" t="s">
        <v>74</v>
      </c>
      <c r="L89" t="s">
        <v>74</v>
      </c>
      <c r="M89" t="s">
        <v>77</v>
      </c>
      <c r="N89" t="s">
        <v>557</v>
      </c>
      <c r="O89" t="s">
        <v>74</v>
      </c>
      <c r="P89" t="s">
        <v>74</v>
      </c>
      <c r="Q89" t="s">
        <v>74</v>
      </c>
      <c r="R89" t="s">
        <v>74</v>
      </c>
      <c r="S89" t="s">
        <v>74</v>
      </c>
      <c r="T89" t="s">
        <v>74</v>
      </c>
      <c r="U89" t="s">
        <v>74</v>
      </c>
      <c r="V89" t="s">
        <v>1151</v>
      </c>
      <c r="W89" t="s">
        <v>74</v>
      </c>
      <c r="X89" t="s">
        <v>74</v>
      </c>
      <c r="Y89" t="s">
        <v>1152</v>
      </c>
      <c r="Z89" t="s">
        <v>74</v>
      </c>
      <c r="AA89" t="s">
        <v>74</v>
      </c>
      <c r="AB89" t="s">
        <v>74</v>
      </c>
      <c r="AC89" t="s">
        <v>74</v>
      </c>
      <c r="AD89" t="s">
        <v>74</v>
      </c>
      <c r="AE89" t="s">
        <v>74</v>
      </c>
      <c r="AF89" t="s">
        <v>74</v>
      </c>
      <c r="AG89">
        <v>12</v>
      </c>
      <c r="AH89">
        <v>2</v>
      </c>
      <c r="AI89">
        <v>3</v>
      </c>
      <c r="AJ89">
        <v>0</v>
      </c>
      <c r="AK89">
        <v>1</v>
      </c>
      <c r="AL89" t="s">
        <v>1141</v>
      </c>
      <c r="AM89" t="s">
        <v>1142</v>
      </c>
      <c r="AN89" t="s">
        <v>1153</v>
      </c>
      <c r="AO89" t="s">
        <v>1144</v>
      </c>
      <c r="AP89" t="s">
        <v>74</v>
      </c>
      <c r="AQ89" t="s">
        <v>74</v>
      </c>
      <c r="AR89" t="s">
        <v>1137</v>
      </c>
      <c r="AS89" t="s">
        <v>1145</v>
      </c>
      <c r="AT89" t="s">
        <v>424</v>
      </c>
      <c r="AU89">
        <v>1994</v>
      </c>
      <c r="AV89">
        <v>29</v>
      </c>
      <c r="AW89">
        <v>5</v>
      </c>
      <c r="AX89" t="s">
        <v>74</v>
      </c>
      <c r="AY89" t="s">
        <v>74</v>
      </c>
      <c r="AZ89" t="s">
        <v>74</v>
      </c>
      <c r="BA89" t="s">
        <v>74</v>
      </c>
      <c r="BB89">
        <v>651</v>
      </c>
      <c r="BC89">
        <v>652</v>
      </c>
      <c r="BD89" t="s">
        <v>74</v>
      </c>
      <c r="BE89" t="s">
        <v>1154</v>
      </c>
      <c r="BF89" t="str">
        <f>HYPERLINK("http://dx.doi.org/10.1111/j.1945-5100.1994.tb00779.x","http://dx.doi.org/10.1111/j.1945-5100.1994.tb00779.x")</f>
        <v>http://dx.doi.org/10.1111/j.1945-5100.1994.tb00779.x</v>
      </c>
      <c r="BG89" t="s">
        <v>74</v>
      </c>
      <c r="BH89" t="s">
        <v>74</v>
      </c>
      <c r="BI89">
        <v>2</v>
      </c>
      <c r="BJ89" t="s">
        <v>265</v>
      </c>
      <c r="BK89" t="s">
        <v>93</v>
      </c>
      <c r="BL89" t="s">
        <v>265</v>
      </c>
      <c r="BM89" t="s">
        <v>1147</v>
      </c>
      <c r="BN89" t="s">
        <v>74</v>
      </c>
      <c r="BO89" t="s">
        <v>74</v>
      </c>
      <c r="BP89" t="s">
        <v>74</v>
      </c>
      <c r="BQ89" t="s">
        <v>74</v>
      </c>
      <c r="BR89" t="s">
        <v>96</v>
      </c>
      <c r="BS89" t="s">
        <v>1155</v>
      </c>
      <c r="BT89" t="str">
        <f>HYPERLINK("https%3A%2F%2Fwww.webofscience.com%2Fwos%2Fwoscc%2Ffull-record%2FWOS:A1994PF65300013","View Full Record in Web of Science")</f>
        <v>View Full Record in Web of Science</v>
      </c>
    </row>
    <row r="90" spans="1:72" x14ac:dyDescent="0.15">
      <c r="A90" t="s">
        <v>72</v>
      </c>
      <c r="B90" t="s">
        <v>1156</v>
      </c>
      <c r="C90" t="s">
        <v>74</v>
      </c>
      <c r="D90" t="s">
        <v>74</v>
      </c>
      <c r="E90" t="s">
        <v>74</v>
      </c>
      <c r="F90" t="s">
        <v>1156</v>
      </c>
      <c r="G90" t="s">
        <v>74</v>
      </c>
      <c r="H90" t="s">
        <v>74</v>
      </c>
      <c r="I90" t="s">
        <v>1157</v>
      </c>
      <c r="J90" t="s">
        <v>1158</v>
      </c>
      <c r="K90" t="s">
        <v>74</v>
      </c>
      <c r="L90" t="s">
        <v>74</v>
      </c>
      <c r="M90" t="s">
        <v>77</v>
      </c>
      <c r="N90" t="s">
        <v>78</v>
      </c>
      <c r="O90" t="s">
        <v>74</v>
      </c>
      <c r="P90" t="s">
        <v>74</v>
      </c>
      <c r="Q90" t="s">
        <v>74</v>
      </c>
      <c r="R90" t="s">
        <v>74</v>
      </c>
      <c r="S90" t="s">
        <v>74</v>
      </c>
      <c r="T90" t="s">
        <v>74</v>
      </c>
      <c r="U90" t="s">
        <v>74</v>
      </c>
      <c r="V90" t="s">
        <v>1159</v>
      </c>
      <c r="W90" t="s">
        <v>74</v>
      </c>
      <c r="X90" t="s">
        <v>74</v>
      </c>
      <c r="Y90" t="s">
        <v>1160</v>
      </c>
      <c r="Z90" t="s">
        <v>74</v>
      </c>
      <c r="AA90" t="s">
        <v>74</v>
      </c>
      <c r="AB90" t="s">
        <v>74</v>
      </c>
      <c r="AC90" t="s">
        <v>74</v>
      </c>
      <c r="AD90" t="s">
        <v>74</v>
      </c>
      <c r="AE90" t="s">
        <v>74</v>
      </c>
      <c r="AF90" t="s">
        <v>74</v>
      </c>
      <c r="AG90">
        <v>16</v>
      </c>
      <c r="AH90">
        <v>0</v>
      </c>
      <c r="AI90">
        <v>0</v>
      </c>
      <c r="AJ90">
        <v>0</v>
      </c>
      <c r="AK90">
        <v>1</v>
      </c>
      <c r="AL90" t="s">
        <v>1161</v>
      </c>
      <c r="AM90" t="s">
        <v>84</v>
      </c>
      <c r="AN90" t="s">
        <v>1162</v>
      </c>
      <c r="AO90" t="s">
        <v>1163</v>
      </c>
      <c r="AP90" t="s">
        <v>74</v>
      </c>
      <c r="AQ90" t="s">
        <v>74</v>
      </c>
      <c r="AR90" t="s">
        <v>1164</v>
      </c>
      <c r="AS90" t="s">
        <v>332</v>
      </c>
      <c r="AT90" t="s">
        <v>868</v>
      </c>
      <c r="AU90">
        <v>1994</v>
      </c>
      <c r="AV90">
        <v>63</v>
      </c>
      <c r="AW90">
        <v>5</v>
      </c>
      <c r="AX90" t="s">
        <v>74</v>
      </c>
      <c r="AY90" t="s">
        <v>74</v>
      </c>
      <c r="AZ90" t="s">
        <v>74</v>
      </c>
      <c r="BA90" t="s">
        <v>74</v>
      </c>
      <c r="BB90">
        <v>516</v>
      </c>
      <c r="BC90">
        <v>519</v>
      </c>
      <c r="BD90" t="s">
        <v>74</v>
      </c>
      <c r="BE90" t="s">
        <v>74</v>
      </c>
      <c r="BF90" t="s">
        <v>74</v>
      </c>
      <c r="BG90" t="s">
        <v>74</v>
      </c>
      <c r="BH90" t="s">
        <v>74</v>
      </c>
      <c r="BI90">
        <v>4</v>
      </c>
      <c r="BJ90" t="s">
        <v>332</v>
      </c>
      <c r="BK90" t="s">
        <v>93</v>
      </c>
      <c r="BL90" t="s">
        <v>332</v>
      </c>
      <c r="BM90" t="s">
        <v>1165</v>
      </c>
      <c r="BN90" t="s">
        <v>74</v>
      </c>
      <c r="BO90" t="s">
        <v>74</v>
      </c>
      <c r="BP90" t="s">
        <v>74</v>
      </c>
      <c r="BQ90" t="s">
        <v>74</v>
      </c>
      <c r="BR90" t="s">
        <v>96</v>
      </c>
      <c r="BS90" t="s">
        <v>1166</v>
      </c>
      <c r="BT90" t="str">
        <f>HYPERLINK("https%3A%2F%2Fwww.webofscience.com%2Fwos%2Fwoscc%2Ffull-record%2FWOS:A1994QK26700020","View Full Record in Web of Science")</f>
        <v>View Full Record in Web of Science</v>
      </c>
    </row>
    <row r="91" spans="1:72" x14ac:dyDescent="0.15">
      <c r="A91" t="s">
        <v>72</v>
      </c>
      <c r="B91" t="s">
        <v>1167</v>
      </c>
      <c r="C91" t="s">
        <v>74</v>
      </c>
      <c r="D91" t="s">
        <v>74</v>
      </c>
      <c r="E91" t="s">
        <v>74</v>
      </c>
      <c r="F91" t="s">
        <v>1167</v>
      </c>
      <c r="G91" t="s">
        <v>74</v>
      </c>
      <c r="H91" t="s">
        <v>74</v>
      </c>
      <c r="I91" t="s">
        <v>1168</v>
      </c>
      <c r="J91" t="s">
        <v>1169</v>
      </c>
      <c r="K91" t="s">
        <v>74</v>
      </c>
      <c r="L91" t="s">
        <v>74</v>
      </c>
      <c r="M91" t="s">
        <v>77</v>
      </c>
      <c r="N91" t="s">
        <v>78</v>
      </c>
      <c r="O91" t="s">
        <v>74</v>
      </c>
      <c r="P91" t="s">
        <v>74</v>
      </c>
      <c r="Q91" t="s">
        <v>74</v>
      </c>
      <c r="R91" t="s">
        <v>74</v>
      </c>
      <c r="S91" t="s">
        <v>74</v>
      </c>
      <c r="T91" t="s">
        <v>74</v>
      </c>
      <c r="U91" t="s">
        <v>74</v>
      </c>
      <c r="V91" t="s">
        <v>1170</v>
      </c>
      <c r="W91" t="s">
        <v>1171</v>
      </c>
      <c r="X91" t="s">
        <v>1172</v>
      </c>
      <c r="Y91" t="s">
        <v>1173</v>
      </c>
      <c r="Z91" t="s">
        <v>74</v>
      </c>
      <c r="AA91" t="s">
        <v>74</v>
      </c>
      <c r="AB91" t="s">
        <v>74</v>
      </c>
      <c r="AC91" t="s">
        <v>74</v>
      </c>
      <c r="AD91" t="s">
        <v>74</v>
      </c>
      <c r="AE91" t="s">
        <v>74</v>
      </c>
      <c r="AF91" t="s">
        <v>74</v>
      </c>
      <c r="AG91">
        <v>14</v>
      </c>
      <c r="AH91">
        <v>6</v>
      </c>
      <c r="AI91">
        <v>6</v>
      </c>
      <c r="AJ91">
        <v>0</v>
      </c>
      <c r="AK91">
        <v>2</v>
      </c>
      <c r="AL91" t="s">
        <v>1174</v>
      </c>
      <c r="AM91" t="s">
        <v>1175</v>
      </c>
      <c r="AN91" t="s">
        <v>1176</v>
      </c>
      <c r="AO91" t="s">
        <v>1177</v>
      </c>
      <c r="AP91" t="s">
        <v>74</v>
      </c>
      <c r="AQ91" t="s">
        <v>74</v>
      </c>
      <c r="AR91" t="s">
        <v>1178</v>
      </c>
      <c r="AS91" t="s">
        <v>1179</v>
      </c>
      <c r="AT91" t="s">
        <v>1180</v>
      </c>
      <c r="AU91">
        <v>1994</v>
      </c>
      <c r="AV91">
        <v>34</v>
      </c>
      <c r="AW91">
        <v>4</v>
      </c>
      <c r="AX91" t="s">
        <v>74</v>
      </c>
      <c r="AY91" t="s">
        <v>74</v>
      </c>
      <c r="AZ91" t="s">
        <v>74</v>
      </c>
      <c r="BA91" t="s">
        <v>74</v>
      </c>
      <c r="BB91">
        <v>879</v>
      </c>
      <c r="BC91">
        <v>904</v>
      </c>
      <c r="BD91" t="s">
        <v>74</v>
      </c>
      <c r="BE91" t="s">
        <v>74</v>
      </c>
      <c r="BF91" t="s">
        <v>74</v>
      </c>
      <c r="BG91" t="s">
        <v>74</v>
      </c>
      <c r="BH91" t="s">
        <v>74</v>
      </c>
      <c r="BI91">
        <v>26</v>
      </c>
      <c r="BJ91" t="s">
        <v>1181</v>
      </c>
      <c r="BK91" t="s">
        <v>758</v>
      </c>
      <c r="BL91" t="s">
        <v>1182</v>
      </c>
      <c r="BM91" t="s">
        <v>1183</v>
      </c>
      <c r="BN91" t="s">
        <v>74</v>
      </c>
      <c r="BO91" t="s">
        <v>74</v>
      </c>
      <c r="BP91" t="s">
        <v>74</v>
      </c>
      <c r="BQ91" t="s">
        <v>74</v>
      </c>
      <c r="BR91" t="s">
        <v>96</v>
      </c>
      <c r="BS91" t="s">
        <v>1184</v>
      </c>
      <c r="BT91" t="str">
        <f>HYPERLINK("https%3A%2F%2Fwww.webofscience.com%2Fwos%2Fwoscc%2Ffull-record%2FWOS:A1994QR61800005","View Full Record in Web of Science")</f>
        <v>View Full Record in Web of Science</v>
      </c>
    </row>
    <row r="92" spans="1:72" x14ac:dyDescent="0.15">
      <c r="A92" t="s">
        <v>72</v>
      </c>
      <c r="B92" t="s">
        <v>1185</v>
      </c>
      <c r="C92" t="s">
        <v>74</v>
      </c>
      <c r="D92" t="s">
        <v>74</v>
      </c>
      <c r="E92" t="s">
        <v>74</v>
      </c>
      <c r="F92" t="s">
        <v>1185</v>
      </c>
      <c r="G92" t="s">
        <v>74</v>
      </c>
      <c r="H92" t="s">
        <v>74</v>
      </c>
      <c r="I92" t="s">
        <v>1186</v>
      </c>
      <c r="J92" t="s">
        <v>1187</v>
      </c>
      <c r="K92" t="s">
        <v>74</v>
      </c>
      <c r="L92" t="s">
        <v>74</v>
      </c>
      <c r="M92" t="s">
        <v>77</v>
      </c>
      <c r="N92" t="s">
        <v>1188</v>
      </c>
      <c r="O92" t="s">
        <v>1189</v>
      </c>
      <c r="P92" t="s">
        <v>1190</v>
      </c>
      <c r="Q92" t="s">
        <v>1191</v>
      </c>
      <c r="R92" t="s">
        <v>74</v>
      </c>
      <c r="S92" t="s">
        <v>74</v>
      </c>
      <c r="T92" t="s">
        <v>74</v>
      </c>
      <c r="U92" t="s">
        <v>74</v>
      </c>
      <c r="V92" t="s">
        <v>1192</v>
      </c>
      <c r="W92" t="s">
        <v>74</v>
      </c>
      <c r="X92" t="s">
        <v>74</v>
      </c>
      <c r="Y92" t="s">
        <v>1193</v>
      </c>
      <c r="Z92" t="s">
        <v>74</v>
      </c>
      <c r="AA92" t="s">
        <v>74</v>
      </c>
      <c r="AB92" t="s">
        <v>74</v>
      </c>
      <c r="AC92" t="s">
        <v>74</v>
      </c>
      <c r="AD92" t="s">
        <v>74</v>
      </c>
      <c r="AE92" t="s">
        <v>74</v>
      </c>
      <c r="AF92" t="s">
        <v>74</v>
      </c>
      <c r="AG92">
        <v>0</v>
      </c>
      <c r="AH92">
        <v>0</v>
      </c>
      <c r="AI92">
        <v>0</v>
      </c>
      <c r="AJ92">
        <v>0</v>
      </c>
      <c r="AK92">
        <v>0</v>
      </c>
      <c r="AL92" t="s">
        <v>1194</v>
      </c>
      <c r="AM92" t="s">
        <v>1195</v>
      </c>
      <c r="AN92" t="s">
        <v>1196</v>
      </c>
      <c r="AO92" t="s">
        <v>1197</v>
      </c>
      <c r="AP92" t="s">
        <v>74</v>
      </c>
      <c r="AQ92" t="s">
        <v>74</v>
      </c>
      <c r="AR92" t="s">
        <v>1198</v>
      </c>
      <c r="AS92" t="s">
        <v>1199</v>
      </c>
      <c r="AT92" t="s">
        <v>868</v>
      </c>
      <c r="AU92">
        <v>1994</v>
      </c>
      <c r="AV92">
        <v>74</v>
      </c>
      <c r="AW92">
        <v>5</v>
      </c>
      <c r="AX92" t="s">
        <v>74</v>
      </c>
      <c r="AY92" t="s">
        <v>74</v>
      </c>
      <c r="AZ92" t="s">
        <v>74</v>
      </c>
      <c r="BA92" t="s">
        <v>74</v>
      </c>
      <c r="BB92">
        <v>48</v>
      </c>
      <c r="BC92">
        <v>53</v>
      </c>
      <c r="BD92" t="s">
        <v>74</v>
      </c>
      <c r="BE92" t="s">
        <v>74</v>
      </c>
      <c r="BF92" t="s">
        <v>74</v>
      </c>
      <c r="BG92" t="s">
        <v>74</v>
      </c>
      <c r="BH92" t="s">
        <v>74</v>
      </c>
      <c r="BI92">
        <v>6</v>
      </c>
      <c r="BJ92" t="s">
        <v>1200</v>
      </c>
      <c r="BK92" t="s">
        <v>1201</v>
      </c>
      <c r="BL92" t="s">
        <v>1202</v>
      </c>
      <c r="BM92" t="s">
        <v>1203</v>
      </c>
      <c r="BN92" t="s">
        <v>74</v>
      </c>
      <c r="BO92" t="s">
        <v>74</v>
      </c>
      <c r="BP92" t="s">
        <v>74</v>
      </c>
      <c r="BQ92" t="s">
        <v>74</v>
      </c>
      <c r="BR92" t="s">
        <v>96</v>
      </c>
      <c r="BS92" t="s">
        <v>1204</v>
      </c>
      <c r="BT92" t="str">
        <f>HYPERLINK("https%3A%2F%2Fwww.webofscience.com%2Fwos%2Fwoscc%2Ffull-record%2FWOS:A1994PG82800010","View Full Record in Web of Science")</f>
        <v>View Full Record in Web of Science</v>
      </c>
    </row>
    <row r="93" spans="1:72" x14ac:dyDescent="0.15">
      <c r="A93" t="s">
        <v>72</v>
      </c>
      <c r="B93" t="s">
        <v>1205</v>
      </c>
      <c r="C93" t="s">
        <v>74</v>
      </c>
      <c r="D93" t="s">
        <v>74</v>
      </c>
      <c r="E93" t="s">
        <v>74</v>
      </c>
      <c r="F93" t="s">
        <v>1205</v>
      </c>
      <c r="G93" t="s">
        <v>74</v>
      </c>
      <c r="H93" t="s">
        <v>74</v>
      </c>
      <c r="I93" t="s">
        <v>1206</v>
      </c>
      <c r="J93" t="s">
        <v>1207</v>
      </c>
      <c r="K93" t="s">
        <v>74</v>
      </c>
      <c r="L93" t="s">
        <v>74</v>
      </c>
      <c r="M93" t="s">
        <v>77</v>
      </c>
      <c r="N93" t="s">
        <v>78</v>
      </c>
      <c r="O93" t="s">
        <v>74</v>
      </c>
      <c r="P93" t="s">
        <v>74</v>
      </c>
      <c r="Q93" t="s">
        <v>74</v>
      </c>
      <c r="R93" t="s">
        <v>74</v>
      </c>
      <c r="S93" t="s">
        <v>74</v>
      </c>
      <c r="T93" t="s">
        <v>1208</v>
      </c>
      <c r="U93" t="s">
        <v>1209</v>
      </c>
      <c r="V93" t="s">
        <v>1210</v>
      </c>
      <c r="W93" t="s">
        <v>1211</v>
      </c>
      <c r="X93" t="s">
        <v>1212</v>
      </c>
      <c r="Y93" t="s">
        <v>74</v>
      </c>
      <c r="Z93" t="s">
        <v>74</v>
      </c>
      <c r="AA93" t="s">
        <v>74</v>
      </c>
      <c r="AB93" t="s">
        <v>1213</v>
      </c>
      <c r="AC93" t="s">
        <v>74</v>
      </c>
      <c r="AD93" t="s">
        <v>74</v>
      </c>
      <c r="AE93" t="s">
        <v>74</v>
      </c>
      <c r="AF93" t="s">
        <v>74</v>
      </c>
      <c r="AG93">
        <v>27</v>
      </c>
      <c r="AH93">
        <v>17</v>
      </c>
      <c r="AI93">
        <v>17</v>
      </c>
      <c r="AJ93">
        <v>0</v>
      </c>
      <c r="AK93">
        <v>9</v>
      </c>
      <c r="AL93" t="s">
        <v>631</v>
      </c>
      <c r="AM93" t="s">
        <v>84</v>
      </c>
      <c r="AN93" t="s">
        <v>632</v>
      </c>
      <c r="AO93" t="s">
        <v>1214</v>
      </c>
      <c r="AP93" t="s">
        <v>1215</v>
      </c>
      <c r="AQ93" t="s">
        <v>74</v>
      </c>
      <c r="AR93" t="s">
        <v>1207</v>
      </c>
      <c r="AS93" t="s">
        <v>1216</v>
      </c>
      <c r="AT93" t="s">
        <v>424</v>
      </c>
      <c r="AU93">
        <v>1994</v>
      </c>
      <c r="AV93">
        <v>109</v>
      </c>
      <c r="AW93" t="s">
        <v>74</v>
      </c>
      <c r="AX93">
        <v>3</v>
      </c>
      <c r="AY93" t="s">
        <v>74</v>
      </c>
      <c r="AZ93" t="s">
        <v>74</v>
      </c>
      <c r="BA93" t="s">
        <v>74</v>
      </c>
      <c r="BB93">
        <v>367</v>
      </c>
      <c r="BC93">
        <v>372</v>
      </c>
      <c r="BD93" t="s">
        <v>74</v>
      </c>
      <c r="BE93" t="s">
        <v>1217</v>
      </c>
      <c r="BF93" t="str">
        <f>HYPERLINK("http://dx.doi.org/10.1017/S0031182000078409","http://dx.doi.org/10.1017/S0031182000078409")</f>
        <v>http://dx.doi.org/10.1017/S0031182000078409</v>
      </c>
      <c r="BG93" t="s">
        <v>74</v>
      </c>
      <c r="BH93" t="s">
        <v>74</v>
      </c>
      <c r="BI93">
        <v>6</v>
      </c>
      <c r="BJ93" t="s">
        <v>1216</v>
      </c>
      <c r="BK93" t="s">
        <v>93</v>
      </c>
      <c r="BL93" t="s">
        <v>1216</v>
      </c>
      <c r="BM93" t="s">
        <v>1218</v>
      </c>
      <c r="BN93" t="s">
        <v>74</v>
      </c>
      <c r="BO93" t="s">
        <v>74</v>
      </c>
      <c r="BP93" t="s">
        <v>74</v>
      </c>
      <c r="BQ93" t="s">
        <v>74</v>
      </c>
      <c r="BR93" t="s">
        <v>96</v>
      </c>
      <c r="BS93" t="s">
        <v>1219</v>
      </c>
      <c r="BT93" t="str">
        <f>HYPERLINK("https%3A%2F%2Fwww.webofscience.com%2Fwos%2Fwoscc%2Ffull-record%2FWOS:A1994PK02000012","View Full Record in Web of Science")</f>
        <v>View Full Record in Web of Science</v>
      </c>
    </row>
    <row r="94" spans="1:72" x14ac:dyDescent="0.15">
      <c r="A94" t="s">
        <v>72</v>
      </c>
      <c r="B94" t="s">
        <v>1220</v>
      </c>
      <c r="C94" t="s">
        <v>74</v>
      </c>
      <c r="D94" t="s">
        <v>74</v>
      </c>
      <c r="E94" t="s">
        <v>74</v>
      </c>
      <c r="F94" t="s">
        <v>1220</v>
      </c>
      <c r="G94" t="s">
        <v>74</v>
      </c>
      <c r="H94" t="s">
        <v>74</v>
      </c>
      <c r="I94" t="s">
        <v>1221</v>
      </c>
      <c r="J94" t="s">
        <v>1222</v>
      </c>
      <c r="K94" t="s">
        <v>74</v>
      </c>
      <c r="L94" t="s">
        <v>74</v>
      </c>
      <c r="M94" t="s">
        <v>77</v>
      </c>
      <c r="N94" t="s">
        <v>794</v>
      </c>
      <c r="O94" t="s">
        <v>74</v>
      </c>
      <c r="P94" t="s">
        <v>74</v>
      </c>
      <c r="Q94" t="s">
        <v>74</v>
      </c>
      <c r="R94" t="s">
        <v>74</v>
      </c>
      <c r="S94" t="s">
        <v>74</v>
      </c>
      <c r="T94" t="s">
        <v>74</v>
      </c>
      <c r="U94" t="s">
        <v>1223</v>
      </c>
      <c r="V94" t="s">
        <v>74</v>
      </c>
      <c r="W94" t="s">
        <v>74</v>
      </c>
      <c r="X94" t="s">
        <v>74</v>
      </c>
      <c r="Y94" t="s">
        <v>1224</v>
      </c>
      <c r="Z94" t="s">
        <v>74</v>
      </c>
      <c r="AA94" t="s">
        <v>1225</v>
      </c>
      <c r="AB94" t="s">
        <v>1226</v>
      </c>
      <c r="AC94" t="s">
        <v>74</v>
      </c>
      <c r="AD94" t="s">
        <v>74</v>
      </c>
      <c r="AE94" t="s">
        <v>74</v>
      </c>
      <c r="AF94" t="s">
        <v>74</v>
      </c>
      <c r="AG94">
        <v>199</v>
      </c>
      <c r="AH94">
        <v>4</v>
      </c>
      <c r="AI94">
        <v>4</v>
      </c>
      <c r="AJ94">
        <v>0</v>
      </c>
      <c r="AK94">
        <v>3</v>
      </c>
      <c r="AL94" t="s">
        <v>1227</v>
      </c>
      <c r="AM94" t="s">
        <v>305</v>
      </c>
      <c r="AN94" t="s">
        <v>1228</v>
      </c>
      <c r="AO94" t="s">
        <v>1229</v>
      </c>
      <c r="AP94" t="s">
        <v>1230</v>
      </c>
      <c r="AQ94" t="s">
        <v>74</v>
      </c>
      <c r="AR94" t="s">
        <v>1231</v>
      </c>
      <c r="AS94" t="s">
        <v>1232</v>
      </c>
      <c r="AT94" t="s">
        <v>424</v>
      </c>
      <c r="AU94">
        <v>1994</v>
      </c>
      <c r="AV94">
        <v>18</v>
      </c>
      <c r="AW94">
        <v>3</v>
      </c>
      <c r="AX94" t="s">
        <v>74</v>
      </c>
      <c r="AY94" t="s">
        <v>74</v>
      </c>
      <c r="AZ94" t="s">
        <v>74</v>
      </c>
      <c r="BA94" t="s">
        <v>74</v>
      </c>
      <c r="BB94">
        <v>436</v>
      </c>
      <c r="BC94">
        <v>451</v>
      </c>
      <c r="BD94" t="s">
        <v>74</v>
      </c>
      <c r="BE94" t="s">
        <v>1233</v>
      </c>
      <c r="BF94" t="str">
        <f>HYPERLINK("http://dx.doi.org/10.1177/030913339401800310","http://dx.doi.org/10.1177/030913339401800310")</f>
        <v>http://dx.doi.org/10.1177/030913339401800310</v>
      </c>
      <c r="BG94" t="s">
        <v>74</v>
      </c>
      <c r="BH94" t="s">
        <v>74</v>
      </c>
      <c r="BI94">
        <v>16</v>
      </c>
      <c r="BJ94" t="s">
        <v>1234</v>
      </c>
      <c r="BK94" t="s">
        <v>93</v>
      </c>
      <c r="BL94" t="s">
        <v>1235</v>
      </c>
      <c r="BM94" t="s">
        <v>1236</v>
      </c>
      <c r="BN94" t="s">
        <v>74</v>
      </c>
      <c r="BO94" t="s">
        <v>74</v>
      </c>
      <c r="BP94" t="s">
        <v>74</v>
      </c>
      <c r="BQ94" t="s">
        <v>74</v>
      </c>
      <c r="BR94" t="s">
        <v>96</v>
      </c>
      <c r="BS94" t="s">
        <v>1237</v>
      </c>
      <c r="BT94" t="str">
        <f>HYPERLINK("https%3A%2F%2Fwww.webofscience.com%2Fwos%2Fwoscc%2Ffull-record%2FWOS:A1994PM82500009","View Full Record in Web of Science")</f>
        <v>View Full Record in Web of Science</v>
      </c>
    </row>
    <row r="95" spans="1:72" x14ac:dyDescent="0.15">
      <c r="A95" t="s">
        <v>72</v>
      </c>
      <c r="B95" t="s">
        <v>1238</v>
      </c>
      <c r="C95" t="s">
        <v>74</v>
      </c>
      <c r="D95" t="s">
        <v>74</v>
      </c>
      <c r="E95" t="s">
        <v>74</v>
      </c>
      <c r="F95" t="s">
        <v>1238</v>
      </c>
      <c r="G95" t="s">
        <v>74</v>
      </c>
      <c r="H95" t="s">
        <v>74</v>
      </c>
      <c r="I95" t="s">
        <v>1239</v>
      </c>
      <c r="J95" t="s">
        <v>1240</v>
      </c>
      <c r="K95" t="s">
        <v>74</v>
      </c>
      <c r="L95" t="s">
        <v>74</v>
      </c>
      <c r="M95" t="s">
        <v>77</v>
      </c>
      <c r="N95" t="s">
        <v>78</v>
      </c>
      <c r="O95" t="s">
        <v>74</v>
      </c>
      <c r="P95" t="s">
        <v>74</v>
      </c>
      <c r="Q95" t="s">
        <v>74</v>
      </c>
      <c r="R95" t="s">
        <v>74</v>
      </c>
      <c r="S95" t="s">
        <v>74</v>
      </c>
      <c r="T95" t="s">
        <v>74</v>
      </c>
      <c r="U95" t="s">
        <v>1241</v>
      </c>
      <c r="V95" t="s">
        <v>1242</v>
      </c>
      <c r="W95" t="s">
        <v>74</v>
      </c>
      <c r="X95" t="s">
        <v>74</v>
      </c>
      <c r="Y95" t="s">
        <v>1243</v>
      </c>
      <c r="Z95" t="s">
        <v>74</v>
      </c>
      <c r="AA95" t="s">
        <v>74</v>
      </c>
      <c r="AB95" t="s">
        <v>74</v>
      </c>
      <c r="AC95" t="s">
        <v>74</v>
      </c>
      <c r="AD95" t="s">
        <v>74</v>
      </c>
      <c r="AE95" t="s">
        <v>74</v>
      </c>
      <c r="AF95" t="s">
        <v>74</v>
      </c>
      <c r="AG95">
        <v>20</v>
      </c>
      <c r="AH95">
        <v>3</v>
      </c>
      <c r="AI95">
        <v>3</v>
      </c>
      <c r="AJ95">
        <v>0</v>
      </c>
      <c r="AK95">
        <v>0</v>
      </c>
      <c r="AL95" t="s">
        <v>179</v>
      </c>
      <c r="AM95" t="s">
        <v>180</v>
      </c>
      <c r="AN95" t="s">
        <v>181</v>
      </c>
      <c r="AO95" t="s">
        <v>1244</v>
      </c>
      <c r="AP95" t="s">
        <v>74</v>
      </c>
      <c r="AQ95" t="s">
        <v>74</v>
      </c>
      <c r="AR95" t="s">
        <v>1245</v>
      </c>
      <c r="AS95" t="s">
        <v>1246</v>
      </c>
      <c r="AT95" t="s">
        <v>424</v>
      </c>
      <c r="AU95">
        <v>1994</v>
      </c>
      <c r="AV95">
        <v>83</v>
      </c>
      <c r="AW95" t="s">
        <v>1247</v>
      </c>
      <c r="AX95" t="s">
        <v>74</v>
      </c>
      <c r="AY95" t="s">
        <v>74</v>
      </c>
      <c r="AZ95" t="s">
        <v>74</v>
      </c>
      <c r="BA95" t="s">
        <v>74</v>
      </c>
      <c r="BB95">
        <v>131</v>
      </c>
      <c r="BC95">
        <v>136</v>
      </c>
      <c r="BD95" t="s">
        <v>74</v>
      </c>
      <c r="BE95" t="s">
        <v>1248</v>
      </c>
      <c r="BF95" t="str">
        <f>HYPERLINK("http://dx.doi.org/10.1016/0034-6667(94)90064-7","http://dx.doi.org/10.1016/0034-6667(94)90064-7")</f>
        <v>http://dx.doi.org/10.1016/0034-6667(94)90064-7</v>
      </c>
      <c r="BG95" t="s">
        <v>74</v>
      </c>
      <c r="BH95" t="s">
        <v>74</v>
      </c>
      <c r="BI95">
        <v>6</v>
      </c>
      <c r="BJ95" t="s">
        <v>1249</v>
      </c>
      <c r="BK95" t="s">
        <v>93</v>
      </c>
      <c r="BL95" t="s">
        <v>1249</v>
      </c>
      <c r="BM95" t="s">
        <v>1250</v>
      </c>
      <c r="BN95" t="s">
        <v>74</v>
      </c>
      <c r="BO95" t="s">
        <v>74</v>
      </c>
      <c r="BP95" t="s">
        <v>74</v>
      </c>
      <c r="BQ95" t="s">
        <v>74</v>
      </c>
      <c r="BR95" t="s">
        <v>96</v>
      </c>
      <c r="BS95" t="s">
        <v>1251</v>
      </c>
      <c r="BT95" t="str">
        <f>HYPERLINK("https%3A%2F%2Fwww.webofscience.com%2Fwos%2Fwoscc%2Ffull-record%2FWOS:A1994PF98300013","View Full Record in Web of Science")</f>
        <v>View Full Record in Web of Science</v>
      </c>
    </row>
    <row r="96" spans="1:72" x14ac:dyDescent="0.15">
      <c r="A96" t="s">
        <v>72</v>
      </c>
      <c r="B96" t="s">
        <v>1252</v>
      </c>
      <c r="C96" t="s">
        <v>74</v>
      </c>
      <c r="D96" t="s">
        <v>74</v>
      </c>
      <c r="E96" t="s">
        <v>74</v>
      </c>
      <c r="F96" t="s">
        <v>1252</v>
      </c>
      <c r="G96" t="s">
        <v>74</v>
      </c>
      <c r="H96" t="s">
        <v>74</v>
      </c>
      <c r="I96" t="s">
        <v>1253</v>
      </c>
      <c r="J96" t="s">
        <v>1240</v>
      </c>
      <c r="K96" t="s">
        <v>74</v>
      </c>
      <c r="L96" t="s">
        <v>74</v>
      </c>
      <c r="M96" t="s">
        <v>77</v>
      </c>
      <c r="N96" t="s">
        <v>78</v>
      </c>
      <c r="O96" t="s">
        <v>74</v>
      </c>
      <c r="P96" t="s">
        <v>74</v>
      </c>
      <c r="Q96" t="s">
        <v>74</v>
      </c>
      <c r="R96" t="s">
        <v>74</v>
      </c>
      <c r="S96" t="s">
        <v>74</v>
      </c>
      <c r="T96" t="s">
        <v>74</v>
      </c>
      <c r="U96" t="s">
        <v>74</v>
      </c>
      <c r="V96" t="s">
        <v>1254</v>
      </c>
      <c r="W96" t="s">
        <v>1255</v>
      </c>
      <c r="X96" t="s">
        <v>1256</v>
      </c>
      <c r="Y96" t="s">
        <v>1257</v>
      </c>
      <c r="Z96" t="s">
        <v>74</v>
      </c>
      <c r="AA96" t="s">
        <v>74</v>
      </c>
      <c r="AB96" t="s">
        <v>74</v>
      </c>
      <c r="AC96" t="s">
        <v>74</v>
      </c>
      <c r="AD96" t="s">
        <v>74</v>
      </c>
      <c r="AE96" t="s">
        <v>74</v>
      </c>
      <c r="AF96" t="s">
        <v>74</v>
      </c>
      <c r="AG96">
        <v>21</v>
      </c>
      <c r="AH96">
        <v>25</v>
      </c>
      <c r="AI96">
        <v>27</v>
      </c>
      <c r="AJ96">
        <v>0</v>
      </c>
      <c r="AK96">
        <v>0</v>
      </c>
      <c r="AL96" t="s">
        <v>179</v>
      </c>
      <c r="AM96" t="s">
        <v>180</v>
      </c>
      <c r="AN96" t="s">
        <v>181</v>
      </c>
      <c r="AO96" t="s">
        <v>1244</v>
      </c>
      <c r="AP96" t="s">
        <v>74</v>
      </c>
      <c r="AQ96" t="s">
        <v>74</v>
      </c>
      <c r="AR96" t="s">
        <v>1245</v>
      </c>
      <c r="AS96" t="s">
        <v>1246</v>
      </c>
      <c r="AT96" t="s">
        <v>424</v>
      </c>
      <c r="AU96">
        <v>1994</v>
      </c>
      <c r="AV96">
        <v>83</v>
      </c>
      <c r="AW96" t="s">
        <v>1247</v>
      </c>
      <c r="AX96" t="s">
        <v>74</v>
      </c>
      <c r="AY96" t="s">
        <v>74</v>
      </c>
      <c r="AZ96" t="s">
        <v>74</v>
      </c>
      <c r="BA96" t="s">
        <v>74</v>
      </c>
      <c r="BB96">
        <v>227</v>
      </c>
      <c r="BC96">
        <v>239</v>
      </c>
      <c r="BD96" t="s">
        <v>74</v>
      </c>
      <c r="BE96" t="s">
        <v>1258</v>
      </c>
      <c r="BF96" t="str">
        <f>HYPERLINK("http://dx.doi.org/10.1016/0034-6667(94)90071-X","http://dx.doi.org/10.1016/0034-6667(94)90071-X")</f>
        <v>http://dx.doi.org/10.1016/0034-6667(94)90071-X</v>
      </c>
      <c r="BG96" t="s">
        <v>74</v>
      </c>
      <c r="BH96" t="s">
        <v>74</v>
      </c>
      <c r="BI96">
        <v>13</v>
      </c>
      <c r="BJ96" t="s">
        <v>1249</v>
      </c>
      <c r="BK96" t="s">
        <v>93</v>
      </c>
      <c r="BL96" t="s">
        <v>1249</v>
      </c>
      <c r="BM96" t="s">
        <v>1250</v>
      </c>
      <c r="BN96" t="s">
        <v>74</v>
      </c>
      <c r="BO96" t="s">
        <v>74</v>
      </c>
      <c r="BP96" t="s">
        <v>74</v>
      </c>
      <c r="BQ96" t="s">
        <v>74</v>
      </c>
      <c r="BR96" t="s">
        <v>96</v>
      </c>
      <c r="BS96" t="s">
        <v>1259</v>
      </c>
      <c r="BT96" t="str">
        <f>HYPERLINK("https%3A%2F%2Fwww.webofscience.com%2Fwos%2Fwoscc%2Ffull-record%2FWOS:A1994PF98300020","View Full Record in Web of Science")</f>
        <v>View Full Record in Web of Science</v>
      </c>
    </row>
    <row r="97" spans="1:72" x14ac:dyDescent="0.15">
      <c r="A97" t="s">
        <v>72</v>
      </c>
      <c r="B97" t="s">
        <v>1260</v>
      </c>
      <c r="C97" t="s">
        <v>74</v>
      </c>
      <c r="D97" t="s">
        <v>74</v>
      </c>
      <c r="E97" t="s">
        <v>74</v>
      </c>
      <c r="F97" t="s">
        <v>1260</v>
      </c>
      <c r="G97" t="s">
        <v>74</v>
      </c>
      <c r="H97" t="s">
        <v>74</v>
      </c>
      <c r="I97" t="s">
        <v>1261</v>
      </c>
      <c r="J97" t="s">
        <v>1262</v>
      </c>
      <c r="K97" t="s">
        <v>74</v>
      </c>
      <c r="L97" t="s">
        <v>74</v>
      </c>
      <c r="M97" t="s">
        <v>77</v>
      </c>
      <c r="N97" t="s">
        <v>557</v>
      </c>
      <c r="O97" t="s">
        <v>74</v>
      </c>
      <c r="P97" t="s">
        <v>74</v>
      </c>
      <c r="Q97" t="s">
        <v>74</v>
      </c>
      <c r="R97" t="s">
        <v>74</v>
      </c>
      <c r="S97" t="s">
        <v>74</v>
      </c>
      <c r="T97" t="s">
        <v>74</v>
      </c>
      <c r="U97" t="s">
        <v>74</v>
      </c>
      <c r="V97" t="s">
        <v>74</v>
      </c>
      <c r="W97" t="s">
        <v>74</v>
      </c>
      <c r="X97" t="s">
        <v>74</v>
      </c>
      <c r="Y97" t="s">
        <v>74</v>
      </c>
      <c r="Z97" t="s">
        <v>74</v>
      </c>
      <c r="AA97" t="s">
        <v>74</v>
      </c>
      <c r="AB97" t="s">
        <v>74</v>
      </c>
      <c r="AC97" t="s">
        <v>74</v>
      </c>
      <c r="AD97" t="s">
        <v>74</v>
      </c>
      <c r="AE97" t="s">
        <v>74</v>
      </c>
      <c r="AF97" t="s">
        <v>74</v>
      </c>
      <c r="AG97">
        <v>0</v>
      </c>
      <c r="AH97">
        <v>0</v>
      </c>
      <c r="AI97">
        <v>0</v>
      </c>
      <c r="AJ97">
        <v>0</v>
      </c>
      <c r="AK97">
        <v>0</v>
      </c>
      <c r="AL97" t="s">
        <v>1263</v>
      </c>
      <c r="AM97" t="s">
        <v>1264</v>
      </c>
      <c r="AN97" t="s">
        <v>1265</v>
      </c>
      <c r="AO97" t="s">
        <v>1266</v>
      </c>
      <c r="AP97" t="s">
        <v>74</v>
      </c>
      <c r="AQ97" t="s">
        <v>74</v>
      </c>
      <c r="AR97" t="s">
        <v>1262</v>
      </c>
      <c r="AS97" t="s">
        <v>1267</v>
      </c>
      <c r="AT97" t="s">
        <v>424</v>
      </c>
      <c r="AU97">
        <v>1994</v>
      </c>
      <c r="AV97">
        <v>25</v>
      </c>
      <c r="AW97">
        <v>8</v>
      </c>
      <c r="AX97" t="s">
        <v>74</v>
      </c>
      <c r="AY97" t="s">
        <v>74</v>
      </c>
      <c r="AZ97" t="s">
        <v>74</v>
      </c>
      <c r="BA97" t="s">
        <v>74</v>
      </c>
      <c r="BB97">
        <v>239</v>
      </c>
      <c r="BC97">
        <v>239</v>
      </c>
      <c r="BD97" t="s">
        <v>74</v>
      </c>
      <c r="BE97" t="s">
        <v>74</v>
      </c>
      <c r="BF97" t="s">
        <v>74</v>
      </c>
      <c r="BG97" t="s">
        <v>74</v>
      </c>
      <c r="BH97" t="s">
        <v>74</v>
      </c>
      <c r="BI97">
        <v>1</v>
      </c>
      <c r="BJ97" t="s">
        <v>402</v>
      </c>
      <c r="BK97" t="s">
        <v>93</v>
      </c>
      <c r="BL97" t="s">
        <v>403</v>
      </c>
      <c r="BM97" t="s">
        <v>1268</v>
      </c>
      <c r="BN97" t="s">
        <v>74</v>
      </c>
      <c r="BO97" t="s">
        <v>74</v>
      </c>
      <c r="BP97" t="s">
        <v>74</v>
      </c>
      <c r="BQ97" t="s">
        <v>74</v>
      </c>
      <c r="BR97" t="s">
        <v>96</v>
      </c>
      <c r="BS97" t="s">
        <v>1269</v>
      </c>
      <c r="BT97" t="str">
        <f>HYPERLINK("https%3A%2F%2Fwww.webofscience.com%2Fwos%2Fwoscc%2Ffull-record%2FWOS:A1994PK67300017","View Full Record in Web of Science")</f>
        <v>View Full Record in Web of Science</v>
      </c>
    </row>
    <row r="98" spans="1:72" x14ac:dyDescent="0.15">
      <c r="A98" t="s">
        <v>72</v>
      </c>
      <c r="B98" t="s">
        <v>1270</v>
      </c>
      <c r="C98" t="s">
        <v>74</v>
      </c>
      <c r="D98" t="s">
        <v>74</v>
      </c>
      <c r="E98" t="s">
        <v>74</v>
      </c>
      <c r="F98" t="s">
        <v>1270</v>
      </c>
      <c r="G98" t="s">
        <v>74</v>
      </c>
      <c r="H98" t="s">
        <v>74</v>
      </c>
      <c r="I98" t="s">
        <v>1271</v>
      </c>
      <c r="J98" t="s">
        <v>1272</v>
      </c>
      <c r="K98" t="s">
        <v>74</v>
      </c>
      <c r="L98" t="s">
        <v>74</v>
      </c>
      <c r="M98" t="s">
        <v>77</v>
      </c>
      <c r="N98" t="s">
        <v>78</v>
      </c>
      <c r="O98" t="s">
        <v>74</v>
      </c>
      <c r="P98" t="s">
        <v>74</v>
      </c>
      <c r="Q98" t="s">
        <v>74</v>
      </c>
      <c r="R98" t="s">
        <v>74</v>
      </c>
      <c r="S98" t="s">
        <v>74</v>
      </c>
      <c r="T98" t="s">
        <v>74</v>
      </c>
      <c r="U98" t="s">
        <v>74</v>
      </c>
      <c r="V98" t="s">
        <v>74</v>
      </c>
      <c r="W98" t="s">
        <v>74</v>
      </c>
      <c r="X98" t="s">
        <v>74</v>
      </c>
      <c r="Y98" t="s">
        <v>1273</v>
      </c>
      <c r="Z98" t="s">
        <v>74</v>
      </c>
      <c r="AA98" t="s">
        <v>74</v>
      </c>
      <c r="AB98" t="s">
        <v>74</v>
      </c>
      <c r="AC98" t="s">
        <v>74</v>
      </c>
      <c r="AD98" t="s">
        <v>74</v>
      </c>
      <c r="AE98" t="s">
        <v>74</v>
      </c>
      <c r="AF98" t="s">
        <v>74</v>
      </c>
      <c r="AG98">
        <v>20</v>
      </c>
      <c r="AH98">
        <v>4</v>
      </c>
      <c r="AI98">
        <v>4</v>
      </c>
      <c r="AJ98">
        <v>1</v>
      </c>
      <c r="AK98">
        <v>3</v>
      </c>
      <c r="AL98" t="s">
        <v>1274</v>
      </c>
      <c r="AM98" t="s">
        <v>1275</v>
      </c>
      <c r="AN98" t="s">
        <v>1276</v>
      </c>
      <c r="AO98" t="s">
        <v>1277</v>
      </c>
      <c r="AP98" t="s">
        <v>74</v>
      </c>
      <c r="AQ98" t="s">
        <v>74</v>
      </c>
      <c r="AR98" t="s">
        <v>1272</v>
      </c>
      <c r="AS98" t="s">
        <v>1278</v>
      </c>
      <c r="AT98" t="s">
        <v>424</v>
      </c>
      <c r="AU98">
        <v>1994</v>
      </c>
      <c r="AV98">
        <v>100</v>
      </c>
      <c r="AW98">
        <v>3</v>
      </c>
      <c r="AX98" t="s">
        <v>74</v>
      </c>
      <c r="AY98" t="s">
        <v>74</v>
      </c>
      <c r="AZ98" t="s">
        <v>74</v>
      </c>
      <c r="BA98" t="s">
        <v>74</v>
      </c>
      <c r="BB98">
        <v>413</v>
      </c>
      <c r="BC98">
        <v>440</v>
      </c>
      <c r="BD98" t="s">
        <v>74</v>
      </c>
      <c r="BE98" t="s">
        <v>1279</v>
      </c>
      <c r="BF98" t="str">
        <f>HYPERLINK("http://dx.doi.org/10.1007/BF01063910","http://dx.doi.org/10.1007/BF01063910")</f>
        <v>http://dx.doi.org/10.1007/BF01063910</v>
      </c>
      <c r="BG98" t="s">
        <v>74</v>
      </c>
      <c r="BH98" t="s">
        <v>74</v>
      </c>
      <c r="BI98">
        <v>28</v>
      </c>
      <c r="BJ98" t="s">
        <v>1280</v>
      </c>
      <c r="BK98" t="s">
        <v>1281</v>
      </c>
      <c r="BL98" t="s">
        <v>1282</v>
      </c>
      <c r="BM98" t="s">
        <v>1283</v>
      </c>
      <c r="BN98" t="s">
        <v>74</v>
      </c>
      <c r="BO98" t="s">
        <v>74</v>
      </c>
      <c r="BP98" t="s">
        <v>74</v>
      </c>
      <c r="BQ98" t="s">
        <v>74</v>
      </c>
      <c r="BR98" t="s">
        <v>96</v>
      </c>
      <c r="BS98" t="s">
        <v>1284</v>
      </c>
      <c r="BT98" t="str">
        <f>HYPERLINK("https%3A%2F%2Fwww.webofscience.com%2Fwos%2Fwoscc%2Ffull-record%2FWOS:A1994QD58500005","View Full Record in Web of Science")</f>
        <v>View Full Record in Web of Science</v>
      </c>
    </row>
    <row r="99" spans="1:72" x14ac:dyDescent="0.15">
      <c r="A99" t="s">
        <v>72</v>
      </c>
      <c r="B99" t="s">
        <v>1285</v>
      </c>
      <c r="C99" t="s">
        <v>74</v>
      </c>
      <c r="D99" t="s">
        <v>74</v>
      </c>
      <c r="E99" t="s">
        <v>74</v>
      </c>
      <c r="F99" t="s">
        <v>1285</v>
      </c>
      <c r="G99" t="s">
        <v>74</v>
      </c>
      <c r="H99" t="s">
        <v>74</v>
      </c>
      <c r="I99" t="s">
        <v>1286</v>
      </c>
      <c r="J99" t="s">
        <v>1287</v>
      </c>
      <c r="K99" t="s">
        <v>74</v>
      </c>
      <c r="L99" t="s">
        <v>74</v>
      </c>
      <c r="M99" t="s">
        <v>77</v>
      </c>
      <c r="N99" t="s">
        <v>78</v>
      </c>
      <c r="O99" t="s">
        <v>74</v>
      </c>
      <c r="P99" t="s">
        <v>74</v>
      </c>
      <c r="Q99" t="s">
        <v>74</v>
      </c>
      <c r="R99" t="s">
        <v>74</v>
      </c>
      <c r="S99" t="s">
        <v>74</v>
      </c>
      <c r="T99" t="s">
        <v>1288</v>
      </c>
      <c r="U99" t="s">
        <v>1289</v>
      </c>
      <c r="V99" t="s">
        <v>1290</v>
      </c>
      <c r="W99" t="s">
        <v>1291</v>
      </c>
      <c r="X99" t="s">
        <v>1292</v>
      </c>
      <c r="Y99" t="s">
        <v>1293</v>
      </c>
      <c r="Z99" t="s">
        <v>74</v>
      </c>
      <c r="AA99" t="s">
        <v>74</v>
      </c>
      <c r="AB99" t="s">
        <v>1294</v>
      </c>
      <c r="AC99" t="s">
        <v>74</v>
      </c>
      <c r="AD99" t="s">
        <v>74</v>
      </c>
      <c r="AE99" t="s">
        <v>74</v>
      </c>
      <c r="AF99" t="s">
        <v>74</v>
      </c>
      <c r="AG99">
        <v>41</v>
      </c>
      <c r="AH99">
        <v>7</v>
      </c>
      <c r="AI99">
        <v>7</v>
      </c>
      <c r="AJ99">
        <v>1</v>
      </c>
      <c r="AK99">
        <v>18</v>
      </c>
      <c r="AL99" t="s">
        <v>1295</v>
      </c>
      <c r="AM99" t="s">
        <v>1296</v>
      </c>
      <c r="AN99" t="s">
        <v>1297</v>
      </c>
      <c r="AO99" t="s">
        <v>1298</v>
      </c>
      <c r="AP99" t="s">
        <v>74</v>
      </c>
      <c r="AQ99" t="s">
        <v>74</v>
      </c>
      <c r="AR99" t="s">
        <v>1299</v>
      </c>
      <c r="AS99" t="s">
        <v>1300</v>
      </c>
      <c r="AT99" t="s">
        <v>1301</v>
      </c>
      <c r="AU99">
        <v>1994</v>
      </c>
      <c r="AV99">
        <v>30</v>
      </c>
      <c r="AW99">
        <v>3</v>
      </c>
      <c r="AX99" t="s">
        <v>74</v>
      </c>
      <c r="AY99" t="s">
        <v>74</v>
      </c>
      <c r="AZ99" t="s">
        <v>74</v>
      </c>
      <c r="BA99" t="s">
        <v>74</v>
      </c>
      <c r="BB99">
        <v>309</v>
      </c>
      <c r="BC99">
        <v>315</v>
      </c>
      <c r="BD99" t="s">
        <v>74</v>
      </c>
      <c r="BE99" t="s">
        <v>74</v>
      </c>
      <c r="BF99" t="s">
        <v>74</v>
      </c>
      <c r="BG99" t="s">
        <v>74</v>
      </c>
      <c r="BH99" t="s">
        <v>74</v>
      </c>
      <c r="BI99">
        <v>7</v>
      </c>
      <c r="BJ99" t="s">
        <v>332</v>
      </c>
      <c r="BK99" t="s">
        <v>93</v>
      </c>
      <c r="BL99" t="s">
        <v>332</v>
      </c>
      <c r="BM99" t="s">
        <v>1302</v>
      </c>
      <c r="BN99" t="s">
        <v>74</v>
      </c>
      <c r="BO99" t="s">
        <v>74</v>
      </c>
      <c r="BP99" t="s">
        <v>74</v>
      </c>
      <c r="BQ99" t="s">
        <v>74</v>
      </c>
      <c r="BR99" t="s">
        <v>96</v>
      </c>
      <c r="BS99" t="s">
        <v>1303</v>
      </c>
      <c r="BT99" t="str">
        <f>HYPERLINK("https%3A%2F%2Fwww.webofscience.com%2Fwos%2Fwoscc%2Ffull-record%2FWOS:A1994PB99900006","View Full Record in Web of Science")</f>
        <v>View Full Record in Web of Science</v>
      </c>
    </row>
    <row r="100" spans="1:72" x14ac:dyDescent="0.15">
      <c r="A100" t="s">
        <v>72</v>
      </c>
      <c r="B100" t="s">
        <v>1304</v>
      </c>
      <c r="C100" t="s">
        <v>74</v>
      </c>
      <c r="D100" t="s">
        <v>74</v>
      </c>
      <c r="E100" t="s">
        <v>74</v>
      </c>
      <c r="F100" t="s">
        <v>1304</v>
      </c>
      <c r="G100" t="s">
        <v>74</v>
      </c>
      <c r="H100" t="s">
        <v>74</v>
      </c>
      <c r="I100" t="s">
        <v>1305</v>
      </c>
      <c r="J100" t="s">
        <v>995</v>
      </c>
      <c r="K100" t="s">
        <v>74</v>
      </c>
      <c r="L100" t="s">
        <v>74</v>
      </c>
      <c r="M100" t="s">
        <v>77</v>
      </c>
      <c r="N100" t="s">
        <v>78</v>
      </c>
      <c r="O100" t="s">
        <v>74</v>
      </c>
      <c r="P100" t="s">
        <v>74</v>
      </c>
      <c r="Q100" t="s">
        <v>74</v>
      </c>
      <c r="R100" t="s">
        <v>74</v>
      </c>
      <c r="S100" t="s">
        <v>74</v>
      </c>
      <c r="T100" t="s">
        <v>74</v>
      </c>
      <c r="U100" t="s">
        <v>1306</v>
      </c>
      <c r="V100" t="s">
        <v>1307</v>
      </c>
      <c r="W100" t="s">
        <v>1308</v>
      </c>
      <c r="X100" t="s">
        <v>1309</v>
      </c>
      <c r="Y100" t="s">
        <v>74</v>
      </c>
      <c r="Z100" t="s">
        <v>74</v>
      </c>
      <c r="AA100" t="s">
        <v>1310</v>
      </c>
      <c r="AB100" t="s">
        <v>1311</v>
      </c>
      <c r="AC100" t="s">
        <v>74</v>
      </c>
      <c r="AD100" t="s">
        <v>74</v>
      </c>
      <c r="AE100" t="s">
        <v>74</v>
      </c>
      <c r="AF100" t="s">
        <v>74</v>
      </c>
      <c r="AG100">
        <v>79</v>
      </c>
      <c r="AH100">
        <v>6</v>
      </c>
      <c r="AI100">
        <v>6</v>
      </c>
      <c r="AJ100">
        <v>0</v>
      </c>
      <c r="AK100">
        <v>5</v>
      </c>
      <c r="AL100" t="s">
        <v>1002</v>
      </c>
      <c r="AM100" t="s">
        <v>285</v>
      </c>
      <c r="AN100" t="s">
        <v>1003</v>
      </c>
      <c r="AO100" t="s">
        <v>1004</v>
      </c>
      <c r="AP100" t="s">
        <v>74</v>
      </c>
      <c r="AQ100" t="s">
        <v>74</v>
      </c>
      <c r="AR100" t="s">
        <v>1005</v>
      </c>
      <c r="AS100" t="s">
        <v>1006</v>
      </c>
      <c r="AT100" t="s">
        <v>1312</v>
      </c>
      <c r="AU100">
        <v>1994</v>
      </c>
      <c r="AV100">
        <v>98</v>
      </c>
      <c r="AW100">
        <v>34</v>
      </c>
      <c r="AX100" t="s">
        <v>74</v>
      </c>
      <c r="AY100" t="s">
        <v>74</v>
      </c>
      <c r="AZ100" t="s">
        <v>74</v>
      </c>
      <c r="BA100" t="s">
        <v>74</v>
      </c>
      <c r="BB100">
        <v>8320</v>
      </c>
      <c r="BC100">
        <v>8325</v>
      </c>
      <c r="BD100" t="s">
        <v>74</v>
      </c>
      <c r="BE100" t="s">
        <v>1313</v>
      </c>
      <c r="BF100" t="str">
        <f>HYPERLINK("http://dx.doi.org/10.1021/j100085a010","http://dx.doi.org/10.1021/j100085a010")</f>
        <v>http://dx.doi.org/10.1021/j100085a010</v>
      </c>
      <c r="BG100" t="s">
        <v>74</v>
      </c>
      <c r="BH100" t="s">
        <v>74</v>
      </c>
      <c r="BI100">
        <v>6</v>
      </c>
      <c r="BJ100" t="s">
        <v>1008</v>
      </c>
      <c r="BK100" t="s">
        <v>93</v>
      </c>
      <c r="BL100" t="s">
        <v>202</v>
      </c>
      <c r="BM100" t="s">
        <v>1314</v>
      </c>
      <c r="BN100" t="s">
        <v>74</v>
      </c>
      <c r="BO100" t="s">
        <v>74</v>
      </c>
      <c r="BP100" t="s">
        <v>74</v>
      </c>
      <c r="BQ100" t="s">
        <v>74</v>
      </c>
      <c r="BR100" t="s">
        <v>96</v>
      </c>
      <c r="BS100" t="s">
        <v>1315</v>
      </c>
      <c r="BT100" t="str">
        <f>HYPERLINK("https%3A%2F%2Fwww.webofscience.com%2Fwos%2Fwoscc%2Ffull-record%2FWOS:A1994PD46400010","View Full Record in Web of Science")</f>
        <v>View Full Record in Web of Science</v>
      </c>
    </row>
    <row r="101" spans="1:72" x14ac:dyDescent="0.15">
      <c r="A101" t="s">
        <v>72</v>
      </c>
      <c r="B101" t="s">
        <v>1316</v>
      </c>
      <c r="C101" t="s">
        <v>74</v>
      </c>
      <c r="D101" t="s">
        <v>74</v>
      </c>
      <c r="E101" t="s">
        <v>74</v>
      </c>
      <c r="F101" t="s">
        <v>1316</v>
      </c>
      <c r="G101" t="s">
        <v>74</v>
      </c>
      <c r="H101" t="s">
        <v>74</v>
      </c>
      <c r="I101" t="s">
        <v>1317</v>
      </c>
      <c r="J101" t="s">
        <v>1318</v>
      </c>
      <c r="K101" t="s">
        <v>74</v>
      </c>
      <c r="L101" t="s">
        <v>74</v>
      </c>
      <c r="M101" t="s">
        <v>77</v>
      </c>
      <c r="N101" t="s">
        <v>78</v>
      </c>
      <c r="O101" t="s">
        <v>74</v>
      </c>
      <c r="P101" t="s">
        <v>74</v>
      </c>
      <c r="Q101" t="s">
        <v>74</v>
      </c>
      <c r="R101" t="s">
        <v>74</v>
      </c>
      <c r="S101" t="s">
        <v>74</v>
      </c>
      <c r="T101" t="s">
        <v>1319</v>
      </c>
      <c r="U101" t="s">
        <v>1320</v>
      </c>
      <c r="V101" t="s">
        <v>1321</v>
      </c>
      <c r="W101" t="s">
        <v>74</v>
      </c>
      <c r="X101" t="s">
        <v>74</v>
      </c>
      <c r="Y101" t="s">
        <v>1322</v>
      </c>
      <c r="Z101" t="s">
        <v>74</v>
      </c>
      <c r="AA101" t="s">
        <v>74</v>
      </c>
      <c r="AB101" t="s">
        <v>74</v>
      </c>
      <c r="AC101" t="s">
        <v>74</v>
      </c>
      <c r="AD101" t="s">
        <v>74</v>
      </c>
      <c r="AE101" t="s">
        <v>74</v>
      </c>
      <c r="AF101" t="s">
        <v>74</v>
      </c>
      <c r="AG101">
        <v>48</v>
      </c>
      <c r="AH101">
        <v>61</v>
      </c>
      <c r="AI101">
        <v>61</v>
      </c>
      <c r="AJ101">
        <v>0</v>
      </c>
      <c r="AK101">
        <v>11</v>
      </c>
      <c r="AL101" t="s">
        <v>179</v>
      </c>
      <c r="AM101" t="s">
        <v>180</v>
      </c>
      <c r="AN101" t="s">
        <v>181</v>
      </c>
      <c r="AO101" t="s">
        <v>1323</v>
      </c>
      <c r="AP101" t="s">
        <v>74</v>
      </c>
      <c r="AQ101" t="s">
        <v>74</v>
      </c>
      <c r="AR101" t="s">
        <v>1324</v>
      </c>
      <c r="AS101" t="s">
        <v>1325</v>
      </c>
      <c r="AT101" t="s">
        <v>1326</v>
      </c>
      <c r="AU101">
        <v>1994</v>
      </c>
      <c r="AV101">
        <v>181</v>
      </c>
      <c r="AW101">
        <v>1</v>
      </c>
      <c r="AX101" t="s">
        <v>74</v>
      </c>
      <c r="AY101" t="s">
        <v>74</v>
      </c>
      <c r="AZ101" t="s">
        <v>74</v>
      </c>
      <c r="BA101" t="s">
        <v>74</v>
      </c>
      <c r="BB101">
        <v>117</v>
      </c>
      <c r="BC101">
        <v>133</v>
      </c>
      <c r="BD101" t="s">
        <v>74</v>
      </c>
      <c r="BE101" t="s">
        <v>1327</v>
      </c>
      <c r="BF101" t="str">
        <f>HYPERLINK("http://dx.doi.org/10.1016/0022-0981(94)90108-2","http://dx.doi.org/10.1016/0022-0981(94)90108-2")</f>
        <v>http://dx.doi.org/10.1016/0022-0981(94)90108-2</v>
      </c>
      <c r="BG101" t="s">
        <v>74</v>
      </c>
      <c r="BH101" t="s">
        <v>74</v>
      </c>
      <c r="BI101">
        <v>17</v>
      </c>
      <c r="BJ101" t="s">
        <v>1328</v>
      </c>
      <c r="BK101" t="s">
        <v>93</v>
      </c>
      <c r="BL101" t="s">
        <v>1329</v>
      </c>
      <c r="BM101" t="s">
        <v>1330</v>
      </c>
      <c r="BN101" t="s">
        <v>74</v>
      </c>
      <c r="BO101" t="s">
        <v>74</v>
      </c>
      <c r="BP101" t="s">
        <v>74</v>
      </c>
      <c r="BQ101" t="s">
        <v>74</v>
      </c>
      <c r="BR101" t="s">
        <v>96</v>
      </c>
      <c r="BS101" t="s">
        <v>1331</v>
      </c>
      <c r="BT101" t="str">
        <f>HYPERLINK("https%3A%2F%2Fwww.webofscience.com%2Fwos%2Fwoscc%2Ffull-record%2FWOS:A1994PE20500009","View Full Record in Web of Science")</f>
        <v>View Full Record in Web of Science</v>
      </c>
    </row>
    <row r="102" spans="1:72" x14ac:dyDescent="0.15">
      <c r="A102" t="s">
        <v>72</v>
      </c>
      <c r="B102" t="s">
        <v>1332</v>
      </c>
      <c r="C102" t="s">
        <v>74</v>
      </c>
      <c r="D102" t="s">
        <v>74</v>
      </c>
      <c r="E102" t="s">
        <v>74</v>
      </c>
      <c r="F102" t="s">
        <v>1332</v>
      </c>
      <c r="G102" t="s">
        <v>74</v>
      </c>
      <c r="H102" t="s">
        <v>74</v>
      </c>
      <c r="I102" t="s">
        <v>1333</v>
      </c>
      <c r="J102" t="s">
        <v>1334</v>
      </c>
      <c r="K102" t="s">
        <v>74</v>
      </c>
      <c r="L102" t="s">
        <v>74</v>
      </c>
      <c r="M102" t="s">
        <v>77</v>
      </c>
      <c r="N102" t="s">
        <v>52</v>
      </c>
      <c r="O102" t="s">
        <v>74</v>
      </c>
      <c r="P102" t="s">
        <v>74</v>
      </c>
      <c r="Q102" t="s">
        <v>74</v>
      </c>
      <c r="R102" t="s">
        <v>74</v>
      </c>
      <c r="S102" t="s">
        <v>74</v>
      </c>
      <c r="T102" t="s">
        <v>74</v>
      </c>
      <c r="U102" t="s">
        <v>74</v>
      </c>
      <c r="V102" t="s">
        <v>74</v>
      </c>
      <c r="W102" t="s">
        <v>1335</v>
      </c>
      <c r="X102" t="s">
        <v>1336</v>
      </c>
      <c r="Y102" t="s">
        <v>74</v>
      </c>
      <c r="Z102" t="s">
        <v>74</v>
      </c>
      <c r="AA102" t="s">
        <v>74</v>
      </c>
      <c r="AB102" t="s">
        <v>74</v>
      </c>
      <c r="AC102" t="s">
        <v>74</v>
      </c>
      <c r="AD102" t="s">
        <v>74</v>
      </c>
      <c r="AE102" t="s">
        <v>74</v>
      </c>
      <c r="AF102" t="s">
        <v>74</v>
      </c>
      <c r="AG102">
        <v>0</v>
      </c>
      <c r="AH102">
        <v>0</v>
      </c>
      <c r="AI102">
        <v>0</v>
      </c>
      <c r="AJ102">
        <v>0</v>
      </c>
      <c r="AK102">
        <v>0</v>
      </c>
      <c r="AL102" t="s">
        <v>1002</v>
      </c>
      <c r="AM102" t="s">
        <v>285</v>
      </c>
      <c r="AN102" t="s">
        <v>1003</v>
      </c>
      <c r="AO102" t="s">
        <v>1337</v>
      </c>
      <c r="AP102" t="s">
        <v>74</v>
      </c>
      <c r="AQ102" t="s">
        <v>74</v>
      </c>
      <c r="AR102" t="s">
        <v>1338</v>
      </c>
      <c r="AS102" t="s">
        <v>1339</v>
      </c>
      <c r="AT102" t="s">
        <v>1340</v>
      </c>
      <c r="AU102">
        <v>1994</v>
      </c>
      <c r="AV102">
        <v>208</v>
      </c>
      <c r="AW102" t="s">
        <v>74</v>
      </c>
      <c r="AX102">
        <v>2</v>
      </c>
      <c r="AY102" t="s">
        <v>74</v>
      </c>
      <c r="AZ102" t="s">
        <v>74</v>
      </c>
      <c r="BA102" t="s">
        <v>74</v>
      </c>
      <c r="BB102">
        <v>70</v>
      </c>
      <c r="BC102" t="s">
        <v>1341</v>
      </c>
      <c r="BD102" t="s">
        <v>74</v>
      </c>
      <c r="BE102" t="s">
        <v>74</v>
      </c>
      <c r="BF102" t="s">
        <v>74</v>
      </c>
      <c r="BG102" t="s">
        <v>74</v>
      </c>
      <c r="BH102" t="s">
        <v>74</v>
      </c>
      <c r="BI102">
        <v>0</v>
      </c>
      <c r="BJ102" t="s">
        <v>201</v>
      </c>
      <c r="BK102" t="s">
        <v>93</v>
      </c>
      <c r="BL102" t="s">
        <v>202</v>
      </c>
      <c r="BM102" t="s">
        <v>1342</v>
      </c>
      <c r="BN102" t="s">
        <v>74</v>
      </c>
      <c r="BO102" t="s">
        <v>74</v>
      </c>
      <c r="BP102" t="s">
        <v>74</v>
      </c>
      <c r="BQ102" t="s">
        <v>74</v>
      </c>
      <c r="BR102" t="s">
        <v>96</v>
      </c>
      <c r="BS102" t="s">
        <v>1343</v>
      </c>
      <c r="BT102" t="str">
        <f>HYPERLINK("https%3A%2F%2Fwww.webofscience.com%2Fwos%2Fwoscc%2Ffull-record%2FWOS:A1994PA26900069","View Full Record in Web of Science")</f>
        <v>View Full Record in Web of Science</v>
      </c>
    </row>
    <row r="103" spans="1:72" x14ac:dyDescent="0.15">
      <c r="A103" t="s">
        <v>72</v>
      </c>
      <c r="B103" t="s">
        <v>1344</v>
      </c>
      <c r="C103" t="s">
        <v>74</v>
      </c>
      <c r="D103" t="s">
        <v>74</v>
      </c>
      <c r="E103" t="s">
        <v>74</v>
      </c>
      <c r="F103" t="s">
        <v>1344</v>
      </c>
      <c r="G103" t="s">
        <v>74</v>
      </c>
      <c r="H103" t="s">
        <v>74</v>
      </c>
      <c r="I103" t="s">
        <v>1345</v>
      </c>
      <c r="J103" t="s">
        <v>278</v>
      </c>
      <c r="K103" t="s">
        <v>74</v>
      </c>
      <c r="L103" t="s">
        <v>74</v>
      </c>
      <c r="M103" t="s">
        <v>77</v>
      </c>
      <c r="N103" t="s">
        <v>78</v>
      </c>
      <c r="O103" t="s">
        <v>74</v>
      </c>
      <c r="P103" t="s">
        <v>74</v>
      </c>
      <c r="Q103" t="s">
        <v>74</v>
      </c>
      <c r="R103" t="s">
        <v>74</v>
      </c>
      <c r="S103" t="s">
        <v>74</v>
      </c>
      <c r="T103" t="s">
        <v>74</v>
      </c>
      <c r="U103" t="s">
        <v>1346</v>
      </c>
      <c r="V103" t="s">
        <v>1347</v>
      </c>
      <c r="W103" t="s">
        <v>74</v>
      </c>
      <c r="X103" t="s">
        <v>74</v>
      </c>
      <c r="Y103" t="s">
        <v>1348</v>
      </c>
      <c r="Z103" t="s">
        <v>74</v>
      </c>
      <c r="AA103" t="s">
        <v>1349</v>
      </c>
      <c r="AB103" t="s">
        <v>1350</v>
      </c>
      <c r="AC103" t="s">
        <v>74</v>
      </c>
      <c r="AD103" t="s">
        <v>74</v>
      </c>
      <c r="AE103" t="s">
        <v>74</v>
      </c>
      <c r="AF103" t="s">
        <v>74</v>
      </c>
      <c r="AG103">
        <v>39</v>
      </c>
      <c r="AH103">
        <v>160</v>
      </c>
      <c r="AI103">
        <v>161</v>
      </c>
      <c r="AJ103">
        <v>0</v>
      </c>
      <c r="AK103">
        <v>6</v>
      </c>
      <c r="AL103" t="s">
        <v>284</v>
      </c>
      <c r="AM103" t="s">
        <v>285</v>
      </c>
      <c r="AN103" t="s">
        <v>286</v>
      </c>
      <c r="AO103" t="s">
        <v>287</v>
      </c>
      <c r="AP103" t="s">
        <v>74</v>
      </c>
      <c r="AQ103" t="s">
        <v>74</v>
      </c>
      <c r="AR103" t="s">
        <v>288</v>
      </c>
      <c r="AS103" t="s">
        <v>289</v>
      </c>
      <c r="AT103" t="s">
        <v>1351</v>
      </c>
      <c r="AU103">
        <v>1994</v>
      </c>
      <c r="AV103">
        <v>99</v>
      </c>
      <c r="AW103" t="s">
        <v>1352</v>
      </c>
      <c r="AX103" t="s">
        <v>74</v>
      </c>
      <c r="AY103" t="s">
        <v>74</v>
      </c>
      <c r="AZ103" t="s">
        <v>74</v>
      </c>
      <c r="BA103" t="s">
        <v>74</v>
      </c>
      <c r="BB103">
        <v>16677</v>
      </c>
      <c r="BC103">
        <v>16689</v>
      </c>
      <c r="BD103" t="s">
        <v>74</v>
      </c>
      <c r="BE103" t="s">
        <v>1353</v>
      </c>
      <c r="BF103" t="str">
        <f>HYPERLINK("http://dx.doi.org/10.1029/94JD01156","http://dx.doi.org/10.1029/94JD01156")</f>
        <v>http://dx.doi.org/10.1029/94JD01156</v>
      </c>
      <c r="BG103" t="s">
        <v>74</v>
      </c>
      <c r="BH103" t="s">
        <v>74</v>
      </c>
      <c r="BI103">
        <v>13</v>
      </c>
      <c r="BJ103" t="s">
        <v>293</v>
      </c>
      <c r="BK103" t="s">
        <v>93</v>
      </c>
      <c r="BL103" t="s">
        <v>293</v>
      </c>
      <c r="BM103" t="s">
        <v>1354</v>
      </c>
      <c r="BN103" t="s">
        <v>74</v>
      </c>
      <c r="BO103" t="s">
        <v>74</v>
      </c>
      <c r="BP103" t="s">
        <v>74</v>
      </c>
      <c r="BQ103" t="s">
        <v>74</v>
      </c>
      <c r="BR103" t="s">
        <v>96</v>
      </c>
      <c r="BS103" t="s">
        <v>1355</v>
      </c>
      <c r="BT103" t="str">
        <f>HYPERLINK("https%3A%2F%2Fwww.webofscience.com%2Fwos%2Fwoscc%2Ffull-record%2FWOS:A1994PC94400030","View Full Record in Web of Science")</f>
        <v>View Full Record in Web of Science</v>
      </c>
    </row>
    <row r="104" spans="1:72" x14ac:dyDescent="0.15">
      <c r="A104" t="s">
        <v>72</v>
      </c>
      <c r="B104" t="s">
        <v>1356</v>
      </c>
      <c r="C104" t="s">
        <v>74</v>
      </c>
      <c r="D104" t="s">
        <v>74</v>
      </c>
      <c r="E104" t="s">
        <v>74</v>
      </c>
      <c r="F104" t="s">
        <v>1356</v>
      </c>
      <c r="G104" t="s">
        <v>74</v>
      </c>
      <c r="H104" t="s">
        <v>74</v>
      </c>
      <c r="I104" t="s">
        <v>1357</v>
      </c>
      <c r="J104" t="s">
        <v>278</v>
      </c>
      <c r="K104" t="s">
        <v>74</v>
      </c>
      <c r="L104" t="s">
        <v>74</v>
      </c>
      <c r="M104" t="s">
        <v>77</v>
      </c>
      <c r="N104" t="s">
        <v>78</v>
      </c>
      <c r="O104" t="s">
        <v>74</v>
      </c>
      <c r="P104" t="s">
        <v>74</v>
      </c>
      <c r="Q104" t="s">
        <v>74</v>
      </c>
      <c r="R104" t="s">
        <v>74</v>
      </c>
      <c r="S104" t="s">
        <v>74</v>
      </c>
      <c r="T104" t="s">
        <v>74</v>
      </c>
      <c r="U104" t="s">
        <v>1358</v>
      </c>
      <c r="V104" t="s">
        <v>1359</v>
      </c>
      <c r="W104" t="s">
        <v>1360</v>
      </c>
      <c r="X104" t="s">
        <v>1361</v>
      </c>
      <c r="Y104" t="s">
        <v>1362</v>
      </c>
      <c r="Z104" t="s">
        <v>74</v>
      </c>
      <c r="AA104" t="s">
        <v>74</v>
      </c>
      <c r="AB104" t="s">
        <v>74</v>
      </c>
      <c r="AC104" t="s">
        <v>74</v>
      </c>
      <c r="AD104" t="s">
        <v>74</v>
      </c>
      <c r="AE104" t="s">
        <v>74</v>
      </c>
      <c r="AF104" t="s">
        <v>74</v>
      </c>
      <c r="AG104">
        <v>40</v>
      </c>
      <c r="AH104">
        <v>22</v>
      </c>
      <c r="AI104">
        <v>23</v>
      </c>
      <c r="AJ104">
        <v>0</v>
      </c>
      <c r="AK104">
        <v>1</v>
      </c>
      <c r="AL104" t="s">
        <v>284</v>
      </c>
      <c r="AM104" t="s">
        <v>285</v>
      </c>
      <c r="AN104" t="s">
        <v>286</v>
      </c>
      <c r="AO104" t="s">
        <v>287</v>
      </c>
      <c r="AP104" t="s">
        <v>74</v>
      </c>
      <c r="AQ104" t="s">
        <v>74</v>
      </c>
      <c r="AR104" t="s">
        <v>288</v>
      </c>
      <c r="AS104" t="s">
        <v>289</v>
      </c>
      <c r="AT104" t="s">
        <v>1351</v>
      </c>
      <c r="AU104">
        <v>1994</v>
      </c>
      <c r="AV104">
        <v>99</v>
      </c>
      <c r="AW104" t="s">
        <v>1352</v>
      </c>
      <c r="AX104" t="s">
        <v>74</v>
      </c>
      <c r="AY104" t="s">
        <v>74</v>
      </c>
      <c r="AZ104" t="s">
        <v>74</v>
      </c>
      <c r="BA104" t="s">
        <v>74</v>
      </c>
      <c r="BB104">
        <v>16691</v>
      </c>
      <c r="BC104">
        <v>16705</v>
      </c>
      <c r="BD104" t="s">
        <v>74</v>
      </c>
      <c r="BE104" t="s">
        <v>1363</v>
      </c>
      <c r="BF104" t="str">
        <f>HYPERLINK("http://dx.doi.org/10.1029/94JD01246","http://dx.doi.org/10.1029/94JD01246")</f>
        <v>http://dx.doi.org/10.1029/94JD01246</v>
      </c>
      <c r="BG104" t="s">
        <v>74</v>
      </c>
      <c r="BH104" t="s">
        <v>74</v>
      </c>
      <c r="BI104">
        <v>15</v>
      </c>
      <c r="BJ104" t="s">
        <v>293</v>
      </c>
      <c r="BK104" t="s">
        <v>93</v>
      </c>
      <c r="BL104" t="s">
        <v>293</v>
      </c>
      <c r="BM104" t="s">
        <v>1354</v>
      </c>
      <c r="BN104" t="s">
        <v>74</v>
      </c>
      <c r="BO104" t="s">
        <v>315</v>
      </c>
      <c r="BP104" t="s">
        <v>74</v>
      </c>
      <c r="BQ104" t="s">
        <v>74</v>
      </c>
      <c r="BR104" t="s">
        <v>96</v>
      </c>
      <c r="BS104" t="s">
        <v>1364</v>
      </c>
      <c r="BT104" t="str">
        <f>HYPERLINK("https%3A%2F%2Fwww.webofscience.com%2Fwos%2Fwoscc%2Ffull-record%2FWOS:A1994PC94400031","View Full Record in Web of Science")</f>
        <v>View Full Record in Web of Science</v>
      </c>
    </row>
    <row r="105" spans="1:72" x14ac:dyDescent="0.15">
      <c r="A105" t="s">
        <v>72</v>
      </c>
      <c r="B105" t="s">
        <v>1365</v>
      </c>
      <c r="C105" t="s">
        <v>74</v>
      </c>
      <c r="D105" t="s">
        <v>74</v>
      </c>
      <c r="E105" t="s">
        <v>74</v>
      </c>
      <c r="F105" t="s">
        <v>1365</v>
      </c>
      <c r="G105" t="s">
        <v>74</v>
      </c>
      <c r="H105" t="s">
        <v>74</v>
      </c>
      <c r="I105" t="s">
        <v>1366</v>
      </c>
      <c r="J105" t="s">
        <v>278</v>
      </c>
      <c r="K105" t="s">
        <v>74</v>
      </c>
      <c r="L105" t="s">
        <v>74</v>
      </c>
      <c r="M105" t="s">
        <v>77</v>
      </c>
      <c r="N105" t="s">
        <v>78</v>
      </c>
      <c r="O105" t="s">
        <v>74</v>
      </c>
      <c r="P105" t="s">
        <v>74</v>
      </c>
      <c r="Q105" t="s">
        <v>74</v>
      </c>
      <c r="R105" t="s">
        <v>74</v>
      </c>
      <c r="S105" t="s">
        <v>74</v>
      </c>
      <c r="T105" t="s">
        <v>74</v>
      </c>
      <c r="U105" t="s">
        <v>1367</v>
      </c>
      <c r="V105" t="s">
        <v>1368</v>
      </c>
      <c r="W105" t="s">
        <v>1369</v>
      </c>
      <c r="X105" t="s">
        <v>1370</v>
      </c>
      <c r="Y105" t="s">
        <v>1371</v>
      </c>
      <c r="Z105" t="s">
        <v>74</v>
      </c>
      <c r="AA105" t="s">
        <v>1372</v>
      </c>
      <c r="AB105" t="s">
        <v>1373</v>
      </c>
      <c r="AC105" t="s">
        <v>74</v>
      </c>
      <c r="AD105" t="s">
        <v>74</v>
      </c>
      <c r="AE105" t="s">
        <v>74</v>
      </c>
      <c r="AF105" t="s">
        <v>74</v>
      </c>
      <c r="AG105">
        <v>40</v>
      </c>
      <c r="AH105">
        <v>187</v>
      </c>
      <c r="AI105">
        <v>207</v>
      </c>
      <c r="AJ105">
        <v>1</v>
      </c>
      <c r="AK105">
        <v>52</v>
      </c>
      <c r="AL105" t="s">
        <v>284</v>
      </c>
      <c r="AM105" t="s">
        <v>285</v>
      </c>
      <c r="AN105" t="s">
        <v>286</v>
      </c>
      <c r="AO105" t="s">
        <v>287</v>
      </c>
      <c r="AP105" t="s">
        <v>1374</v>
      </c>
      <c r="AQ105" t="s">
        <v>74</v>
      </c>
      <c r="AR105" t="s">
        <v>288</v>
      </c>
      <c r="AS105" t="s">
        <v>289</v>
      </c>
      <c r="AT105" t="s">
        <v>1351</v>
      </c>
      <c r="AU105">
        <v>1994</v>
      </c>
      <c r="AV105">
        <v>99</v>
      </c>
      <c r="AW105" t="s">
        <v>1352</v>
      </c>
      <c r="AX105" t="s">
        <v>74</v>
      </c>
      <c r="AY105" t="s">
        <v>74</v>
      </c>
      <c r="AZ105" t="s">
        <v>74</v>
      </c>
      <c r="BA105" t="s">
        <v>74</v>
      </c>
      <c r="BB105">
        <v>16793</v>
      </c>
      <c r="BC105">
        <v>16803</v>
      </c>
      <c r="BD105" t="s">
        <v>74</v>
      </c>
      <c r="BE105" t="s">
        <v>1375</v>
      </c>
      <c r="BF105" t="str">
        <f>HYPERLINK("http://dx.doi.org/10.1029/94JD00412","http://dx.doi.org/10.1029/94JD00412")</f>
        <v>http://dx.doi.org/10.1029/94JD00412</v>
      </c>
      <c r="BG105" t="s">
        <v>74</v>
      </c>
      <c r="BH105" t="s">
        <v>74</v>
      </c>
      <c r="BI105">
        <v>11</v>
      </c>
      <c r="BJ105" t="s">
        <v>293</v>
      </c>
      <c r="BK105" t="s">
        <v>93</v>
      </c>
      <c r="BL105" t="s">
        <v>293</v>
      </c>
      <c r="BM105" t="s">
        <v>1354</v>
      </c>
      <c r="BN105" t="s">
        <v>74</v>
      </c>
      <c r="BO105" t="s">
        <v>315</v>
      </c>
      <c r="BP105" t="s">
        <v>74</v>
      </c>
      <c r="BQ105" t="s">
        <v>74</v>
      </c>
      <c r="BR105" t="s">
        <v>96</v>
      </c>
      <c r="BS105" t="s">
        <v>1376</v>
      </c>
      <c r="BT105" t="str">
        <f>HYPERLINK("https%3A%2F%2Fwww.webofscience.com%2Fwos%2Fwoscc%2Ffull-record%2FWOS:A1994PC94400039","View Full Record in Web of Science")</f>
        <v>View Full Record in Web of Science</v>
      </c>
    </row>
    <row r="106" spans="1:72" x14ac:dyDescent="0.15">
      <c r="A106" t="s">
        <v>72</v>
      </c>
      <c r="B106" t="s">
        <v>1377</v>
      </c>
      <c r="C106" t="s">
        <v>74</v>
      </c>
      <c r="D106" t="s">
        <v>74</v>
      </c>
      <c r="E106" t="s">
        <v>74</v>
      </c>
      <c r="F106" t="s">
        <v>1377</v>
      </c>
      <c r="G106" t="s">
        <v>74</v>
      </c>
      <c r="H106" t="s">
        <v>74</v>
      </c>
      <c r="I106" t="s">
        <v>1378</v>
      </c>
      <c r="J106" t="s">
        <v>278</v>
      </c>
      <c r="K106" t="s">
        <v>74</v>
      </c>
      <c r="L106" t="s">
        <v>74</v>
      </c>
      <c r="M106" t="s">
        <v>77</v>
      </c>
      <c r="N106" t="s">
        <v>78</v>
      </c>
      <c r="O106" t="s">
        <v>74</v>
      </c>
      <c r="P106" t="s">
        <v>74</v>
      </c>
      <c r="Q106" t="s">
        <v>74</v>
      </c>
      <c r="R106" t="s">
        <v>74</v>
      </c>
      <c r="S106" t="s">
        <v>74</v>
      </c>
      <c r="T106" t="s">
        <v>74</v>
      </c>
      <c r="U106" t="s">
        <v>1379</v>
      </c>
      <c r="V106" t="s">
        <v>1380</v>
      </c>
      <c r="W106" t="s">
        <v>1381</v>
      </c>
      <c r="X106" t="s">
        <v>1382</v>
      </c>
      <c r="Y106" t="s">
        <v>1383</v>
      </c>
      <c r="Z106" t="s">
        <v>74</v>
      </c>
      <c r="AA106" t="s">
        <v>74</v>
      </c>
      <c r="AB106" t="s">
        <v>74</v>
      </c>
      <c r="AC106" t="s">
        <v>74</v>
      </c>
      <c r="AD106" t="s">
        <v>74</v>
      </c>
      <c r="AE106" t="s">
        <v>74</v>
      </c>
      <c r="AF106" t="s">
        <v>74</v>
      </c>
      <c r="AG106">
        <v>27</v>
      </c>
      <c r="AH106">
        <v>53</v>
      </c>
      <c r="AI106">
        <v>53</v>
      </c>
      <c r="AJ106">
        <v>0</v>
      </c>
      <c r="AK106">
        <v>3</v>
      </c>
      <c r="AL106" t="s">
        <v>284</v>
      </c>
      <c r="AM106" t="s">
        <v>285</v>
      </c>
      <c r="AN106" t="s">
        <v>286</v>
      </c>
      <c r="AO106" t="s">
        <v>287</v>
      </c>
      <c r="AP106" t="s">
        <v>74</v>
      </c>
      <c r="AQ106" t="s">
        <v>74</v>
      </c>
      <c r="AR106" t="s">
        <v>288</v>
      </c>
      <c r="AS106" t="s">
        <v>289</v>
      </c>
      <c r="AT106" t="s">
        <v>1351</v>
      </c>
      <c r="AU106">
        <v>1994</v>
      </c>
      <c r="AV106">
        <v>99</v>
      </c>
      <c r="AW106" t="s">
        <v>1352</v>
      </c>
      <c r="AX106" t="s">
        <v>74</v>
      </c>
      <c r="AY106" t="s">
        <v>74</v>
      </c>
      <c r="AZ106" t="s">
        <v>74</v>
      </c>
      <c r="BA106" t="s">
        <v>74</v>
      </c>
      <c r="BB106">
        <v>16851</v>
      </c>
      <c r="BC106">
        <v>16866</v>
      </c>
      <c r="BD106" t="s">
        <v>74</v>
      </c>
      <c r="BE106" t="s">
        <v>1384</v>
      </c>
      <c r="BF106" t="str">
        <f>HYPERLINK("http://dx.doi.org/10.1029/94JD00784","http://dx.doi.org/10.1029/94JD00784")</f>
        <v>http://dx.doi.org/10.1029/94JD00784</v>
      </c>
      <c r="BG106" t="s">
        <v>74</v>
      </c>
      <c r="BH106" t="s">
        <v>74</v>
      </c>
      <c r="BI106">
        <v>16</v>
      </c>
      <c r="BJ106" t="s">
        <v>293</v>
      </c>
      <c r="BK106" t="s">
        <v>93</v>
      </c>
      <c r="BL106" t="s">
        <v>293</v>
      </c>
      <c r="BM106" t="s">
        <v>1354</v>
      </c>
      <c r="BN106" t="s">
        <v>74</v>
      </c>
      <c r="BO106" t="s">
        <v>74</v>
      </c>
      <c r="BP106" t="s">
        <v>74</v>
      </c>
      <c r="BQ106" t="s">
        <v>74</v>
      </c>
      <c r="BR106" t="s">
        <v>96</v>
      </c>
      <c r="BS106" t="s">
        <v>1385</v>
      </c>
      <c r="BT106" t="str">
        <f>HYPERLINK("https%3A%2F%2Fwww.webofscience.com%2Fwos%2Fwoscc%2Ffull-record%2FWOS:A1994PC94400044","View Full Record in Web of Science")</f>
        <v>View Full Record in Web of Science</v>
      </c>
    </row>
    <row r="107" spans="1:72" x14ac:dyDescent="0.15">
      <c r="A107" t="s">
        <v>72</v>
      </c>
      <c r="B107" t="s">
        <v>1386</v>
      </c>
      <c r="C107" t="s">
        <v>74</v>
      </c>
      <c r="D107" t="s">
        <v>74</v>
      </c>
      <c r="E107" t="s">
        <v>74</v>
      </c>
      <c r="F107" t="s">
        <v>1386</v>
      </c>
      <c r="G107" t="s">
        <v>74</v>
      </c>
      <c r="H107" t="s">
        <v>74</v>
      </c>
      <c r="I107" t="s">
        <v>1387</v>
      </c>
      <c r="J107" t="s">
        <v>278</v>
      </c>
      <c r="K107" t="s">
        <v>74</v>
      </c>
      <c r="L107" t="s">
        <v>74</v>
      </c>
      <c r="M107" t="s">
        <v>77</v>
      </c>
      <c r="N107" t="s">
        <v>78</v>
      </c>
      <c r="O107" t="s">
        <v>74</v>
      </c>
      <c r="P107" t="s">
        <v>74</v>
      </c>
      <c r="Q107" t="s">
        <v>74</v>
      </c>
      <c r="R107" t="s">
        <v>74</v>
      </c>
      <c r="S107" t="s">
        <v>74</v>
      </c>
      <c r="T107" t="s">
        <v>74</v>
      </c>
      <c r="U107" t="s">
        <v>1388</v>
      </c>
      <c r="V107" t="s">
        <v>1389</v>
      </c>
      <c r="W107" t="s">
        <v>1390</v>
      </c>
      <c r="X107" t="s">
        <v>1391</v>
      </c>
      <c r="Y107" t="s">
        <v>1392</v>
      </c>
      <c r="Z107" t="s">
        <v>74</v>
      </c>
      <c r="AA107" t="s">
        <v>1393</v>
      </c>
      <c r="AB107" t="s">
        <v>74</v>
      </c>
      <c r="AC107" t="s">
        <v>74</v>
      </c>
      <c r="AD107" t="s">
        <v>74</v>
      </c>
      <c r="AE107" t="s">
        <v>74</v>
      </c>
      <c r="AF107" t="s">
        <v>74</v>
      </c>
      <c r="AG107">
        <v>55</v>
      </c>
      <c r="AH107">
        <v>114</v>
      </c>
      <c r="AI107">
        <v>126</v>
      </c>
      <c r="AJ107">
        <v>0</v>
      </c>
      <c r="AK107">
        <v>11</v>
      </c>
      <c r="AL107" t="s">
        <v>284</v>
      </c>
      <c r="AM107" t="s">
        <v>285</v>
      </c>
      <c r="AN107" t="s">
        <v>286</v>
      </c>
      <c r="AO107" t="s">
        <v>287</v>
      </c>
      <c r="AP107" t="s">
        <v>74</v>
      </c>
      <c r="AQ107" t="s">
        <v>74</v>
      </c>
      <c r="AR107" t="s">
        <v>288</v>
      </c>
      <c r="AS107" t="s">
        <v>289</v>
      </c>
      <c r="AT107" t="s">
        <v>1351</v>
      </c>
      <c r="AU107">
        <v>1994</v>
      </c>
      <c r="AV107">
        <v>99</v>
      </c>
      <c r="AW107" t="s">
        <v>1352</v>
      </c>
      <c r="AX107" t="s">
        <v>74</v>
      </c>
      <c r="AY107" t="s">
        <v>74</v>
      </c>
      <c r="AZ107" t="s">
        <v>74</v>
      </c>
      <c r="BA107" t="s">
        <v>74</v>
      </c>
      <c r="BB107">
        <v>16913</v>
      </c>
      <c r="BC107">
        <v>16925</v>
      </c>
      <c r="BD107" t="s">
        <v>74</v>
      </c>
      <c r="BE107" t="s">
        <v>1394</v>
      </c>
      <c r="BF107" t="str">
        <f>HYPERLINK("http://dx.doi.org/10.1029/94JD00908","http://dx.doi.org/10.1029/94JD00908")</f>
        <v>http://dx.doi.org/10.1029/94JD00908</v>
      </c>
      <c r="BG107" t="s">
        <v>74</v>
      </c>
      <c r="BH107" t="s">
        <v>74</v>
      </c>
      <c r="BI107">
        <v>13</v>
      </c>
      <c r="BJ107" t="s">
        <v>293</v>
      </c>
      <c r="BK107" t="s">
        <v>93</v>
      </c>
      <c r="BL107" t="s">
        <v>293</v>
      </c>
      <c r="BM107" t="s">
        <v>1354</v>
      </c>
      <c r="BN107" t="s">
        <v>74</v>
      </c>
      <c r="BO107" t="s">
        <v>74</v>
      </c>
      <c r="BP107" t="s">
        <v>74</v>
      </c>
      <c r="BQ107" t="s">
        <v>74</v>
      </c>
      <c r="BR107" t="s">
        <v>96</v>
      </c>
      <c r="BS107" t="s">
        <v>1395</v>
      </c>
      <c r="BT107" t="str">
        <f>HYPERLINK("https%3A%2F%2Fwww.webofscience.com%2Fwos%2Fwoscc%2Ffull-record%2FWOS:A1994PC94400049","View Full Record in Web of Science")</f>
        <v>View Full Record in Web of Science</v>
      </c>
    </row>
    <row r="108" spans="1:72" x14ac:dyDescent="0.15">
      <c r="A108" t="s">
        <v>72</v>
      </c>
      <c r="B108" t="s">
        <v>1396</v>
      </c>
      <c r="C108" t="s">
        <v>74</v>
      </c>
      <c r="D108" t="s">
        <v>74</v>
      </c>
      <c r="E108" t="s">
        <v>74</v>
      </c>
      <c r="F108" t="s">
        <v>1396</v>
      </c>
      <c r="G108" t="s">
        <v>74</v>
      </c>
      <c r="H108" t="s">
        <v>74</v>
      </c>
      <c r="I108" t="s">
        <v>1397</v>
      </c>
      <c r="J108" t="s">
        <v>395</v>
      </c>
      <c r="K108" t="s">
        <v>74</v>
      </c>
      <c r="L108" t="s">
        <v>74</v>
      </c>
      <c r="M108" t="s">
        <v>77</v>
      </c>
      <c r="N108" t="s">
        <v>396</v>
      </c>
      <c r="O108" t="s">
        <v>74</v>
      </c>
      <c r="P108" t="s">
        <v>74</v>
      </c>
      <c r="Q108" t="s">
        <v>74</v>
      </c>
      <c r="R108" t="s">
        <v>74</v>
      </c>
      <c r="S108" t="s">
        <v>74</v>
      </c>
      <c r="T108" t="s">
        <v>74</v>
      </c>
      <c r="U108" t="s">
        <v>74</v>
      </c>
      <c r="V108" t="s">
        <v>74</v>
      </c>
      <c r="W108" t="s">
        <v>74</v>
      </c>
      <c r="X108" t="s">
        <v>74</v>
      </c>
      <c r="Y108" t="s">
        <v>74</v>
      </c>
      <c r="Z108" t="s">
        <v>74</v>
      </c>
      <c r="AA108" t="s">
        <v>74</v>
      </c>
      <c r="AB108" t="s">
        <v>74</v>
      </c>
      <c r="AC108" t="s">
        <v>74</v>
      </c>
      <c r="AD108" t="s">
        <v>74</v>
      </c>
      <c r="AE108" t="s">
        <v>74</v>
      </c>
      <c r="AF108" t="s">
        <v>74</v>
      </c>
      <c r="AG108">
        <v>0</v>
      </c>
      <c r="AH108">
        <v>0</v>
      </c>
      <c r="AI108">
        <v>0</v>
      </c>
      <c r="AJ108">
        <v>0</v>
      </c>
      <c r="AK108">
        <v>0</v>
      </c>
      <c r="AL108" t="s">
        <v>407</v>
      </c>
      <c r="AM108" t="s">
        <v>408</v>
      </c>
      <c r="AN108" t="s">
        <v>409</v>
      </c>
      <c r="AO108" t="s">
        <v>399</v>
      </c>
      <c r="AP108" t="s">
        <v>74</v>
      </c>
      <c r="AQ108" t="s">
        <v>74</v>
      </c>
      <c r="AR108" t="s">
        <v>400</v>
      </c>
      <c r="AS108" t="s">
        <v>401</v>
      </c>
      <c r="AT108" t="s">
        <v>1351</v>
      </c>
      <c r="AU108">
        <v>1994</v>
      </c>
      <c r="AV108">
        <v>143</v>
      </c>
      <c r="AW108">
        <v>1939</v>
      </c>
      <c r="AX108" t="s">
        <v>74</v>
      </c>
      <c r="AY108" t="s">
        <v>74</v>
      </c>
      <c r="AZ108" t="s">
        <v>74</v>
      </c>
      <c r="BA108" t="s">
        <v>74</v>
      </c>
      <c r="BB108">
        <v>6</v>
      </c>
      <c r="BC108">
        <v>6</v>
      </c>
      <c r="BD108" t="s">
        <v>74</v>
      </c>
      <c r="BE108" t="s">
        <v>74</v>
      </c>
      <c r="BF108" t="s">
        <v>74</v>
      </c>
      <c r="BG108" t="s">
        <v>74</v>
      </c>
      <c r="BH108" t="s">
        <v>74</v>
      </c>
      <c r="BI108">
        <v>1</v>
      </c>
      <c r="BJ108" t="s">
        <v>402</v>
      </c>
      <c r="BK108" t="s">
        <v>93</v>
      </c>
      <c r="BL108" t="s">
        <v>403</v>
      </c>
      <c r="BM108" t="s">
        <v>1398</v>
      </c>
      <c r="BN108">
        <v>11659897</v>
      </c>
      <c r="BO108" t="s">
        <v>74</v>
      </c>
      <c r="BP108" t="s">
        <v>74</v>
      </c>
      <c r="BQ108" t="s">
        <v>74</v>
      </c>
      <c r="BR108" t="s">
        <v>96</v>
      </c>
      <c r="BS108" t="s">
        <v>1399</v>
      </c>
      <c r="BT108" t="str">
        <f>HYPERLINK("https%3A%2F%2Fwww.webofscience.com%2Fwos%2Fwoscc%2Ffull-record%2FWOS:A1994PD23000007","View Full Record in Web of Science")</f>
        <v>View Full Record in Web of Science</v>
      </c>
    </row>
    <row r="109" spans="1:72" x14ac:dyDescent="0.15">
      <c r="A109" t="s">
        <v>72</v>
      </c>
      <c r="B109" t="s">
        <v>1400</v>
      </c>
      <c r="C109" t="s">
        <v>74</v>
      </c>
      <c r="D109" t="s">
        <v>74</v>
      </c>
      <c r="E109" t="s">
        <v>74</v>
      </c>
      <c r="F109" t="s">
        <v>1400</v>
      </c>
      <c r="G109" t="s">
        <v>74</v>
      </c>
      <c r="H109" t="s">
        <v>74</v>
      </c>
      <c r="I109" t="s">
        <v>1401</v>
      </c>
      <c r="J109" t="s">
        <v>1402</v>
      </c>
      <c r="K109" t="s">
        <v>74</v>
      </c>
      <c r="L109" t="s">
        <v>74</v>
      </c>
      <c r="M109" t="s">
        <v>77</v>
      </c>
      <c r="N109" t="s">
        <v>78</v>
      </c>
      <c r="O109" t="s">
        <v>74</v>
      </c>
      <c r="P109" t="s">
        <v>74</v>
      </c>
      <c r="Q109" t="s">
        <v>74</v>
      </c>
      <c r="R109" t="s">
        <v>74</v>
      </c>
      <c r="S109" t="s">
        <v>74</v>
      </c>
      <c r="T109" t="s">
        <v>74</v>
      </c>
      <c r="U109" t="s">
        <v>1403</v>
      </c>
      <c r="V109" t="s">
        <v>1404</v>
      </c>
      <c r="W109" t="s">
        <v>1405</v>
      </c>
      <c r="X109" t="s">
        <v>1406</v>
      </c>
      <c r="Y109" t="s">
        <v>1407</v>
      </c>
      <c r="Z109" t="s">
        <v>74</v>
      </c>
      <c r="AA109" t="s">
        <v>1408</v>
      </c>
      <c r="AB109" t="s">
        <v>74</v>
      </c>
      <c r="AC109" t="s">
        <v>74</v>
      </c>
      <c r="AD109" t="s">
        <v>74</v>
      </c>
      <c r="AE109" t="s">
        <v>74</v>
      </c>
      <c r="AF109" t="s">
        <v>74</v>
      </c>
      <c r="AG109">
        <v>18</v>
      </c>
      <c r="AH109">
        <v>32</v>
      </c>
      <c r="AI109">
        <v>32</v>
      </c>
      <c r="AJ109">
        <v>0</v>
      </c>
      <c r="AK109">
        <v>9</v>
      </c>
      <c r="AL109" t="s">
        <v>1409</v>
      </c>
      <c r="AM109" t="s">
        <v>305</v>
      </c>
      <c r="AN109" t="s">
        <v>1410</v>
      </c>
      <c r="AO109" t="s">
        <v>1411</v>
      </c>
      <c r="AP109" t="s">
        <v>74</v>
      </c>
      <c r="AQ109" t="s">
        <v>74</v>
      </c>
      <c r="AR109" t="s">
        <v>1402</v>
      </c>
      <c r="AS109" t="s">
        <v>1412</v>
      </c>
      <c r="AT109" t="s">
        <v>1413</v>
      </c>
      <c r="AU109">
        <v>1994</v>
      </c>
      <c r="AV109">
        <v>370</v>
      </c>
      <c r="AW109">
        <v>6490</v>
      </c>
      <c r="AX109" t="s">
        <v>74</v>
      </c>
      <c r="AY109" t="s">
        <v>74</v>
      </c>
      <c r="AZ109" t="s">
        <v>74</v>
      </c>
      <c r="BA109" t="s">
        <v>74</v>
      </c>
      <c r="BB109">
        <v>547</v>
      </c>
      <c r="BC109">
        <v>549</v>
      </c>
      <c r="BD109" t="s">
        <v>74</v>
      </c>
      <c r="BE109" t="s">
        <v>1414</v>
      </c>
      <c r="BF109" t="str">
        <f>HYPERLINK("http://dx.doi.org/10.1038/370547a0","http://dx.doi.org/10.1038/370547a0")</f>
        <v>http://dx.doi.org/10.1038/370547a0</v>
      </c>
      <c r="BG109" t="s">
        <v>74</v>
      </c>
      <c r="BH109" t="s">
        <v>74</v>
      </c>
      <c r="BI109">
        <v>3</v>
      </c>
      <c r="BJ109" t="s">
        <v>402</v>
      </c>
      <c r="BK109" t="s">
        <v>93</v>
      </c>
      <c r="BL109" t="s">
        <v>403</v>
      </c>
      <c r="BM109" t="s">
        <v>1415</v>
      </c>
      <c r="BN109" t="s">
        <v>74</v>
      </c>
      <c r="BO109" t="s">
        <v>74</v>
      </c>
      <c r="BP109" t="s">
        <v>74</v>
      </c>
      <c r="BQ109" t="s">
        <v>74</v>
      </c>
      <c r="BR109" t="s">
        <v>96</v>
      </c>
      <c r="BS109" t="s">
        <v>1416</v>
      </c>
      <c r="BT109" t="str">
        <f>HYPERLINK("https%3A%2F%2Fwww.webofscience.com%2Fwos%2Fwoscc%2Ffull-record%2FWOS:A1994PC53700051","View Full Record in Web of Science")</f>
        <v>View Full Record in Web of Science</v>
      </c>
    </row>
    <row r="110" spans="1:72" x14ac:dyDescent="0.15">
      <c r="A110" t="s">
        <v>72</v>
      </c>
      <c r="B110" t="s">
        <v>1417</v>
      </c>
      <c r="C110" t="s">
        <v>74</v>
      </c>
      <c r="D110" t="s">
        <v>74</v>
      </c>
      <c r="E110" t="s">
        <v>74</v>
      </c>
      <c r="F110" t="s">
        <v>1417</v>
      </c>
      <c r="G110" t="s">
        <v>74</v>
      </c>
      <c r="H110" t="s">
        <v>74</v>
      </c>
      <c r="I110" t="s">
        <v>1418</v>
      </c>
      <c r="J110" t="s">
        <v>352</v>
      </c>
      <c r="K110" t="s">
        <v>74</v>
      </c>
      <c r="L110" t="s">
        <v>74</v>
      </c>
      <c r="M110" t="s">
        <v>77</v>
      </c>
      <c r="N110" t="s">
        <v>78</v>
      </c>
      <c r="O110" t="s">
        <v>74</v>
      </c>
      <c r="P110" t="s">
        <v>74</v>
      </c>
      <c r="Q110" t="s">
        <v>74</v>
      </c>
      <c r="R110" t="s">
        <v>74</v>
      </c>
      <c r="S110" t="s">
        <v>74</v>
      </c>
      <c r="T110" t="s">
        <v>74</v>
      </c>
      <c r="U110" t="s">
        <v>1419</v>
      </c>
      <c r="V110" t="s">
        <v>1420</v>
      </c>
      <c r="W110" t="s">
        <v>74</v>
      </c>
      <c r="X110" t="s">
        <v>74</v>
      </c>
      <c r="Y110" t="s">
        <v>1421</v>
      </c>
      <c r="Z110" t="s">
        <v>74</v>
      </c>
      <c r="AA110" t="s">
        <v>1422</v>
      </c>
      <c r="AB110" t="s">
        <v>1423</v>
      </c>
      <c r="AC110" t="s">
        <v>74</v>
      </c>
      <c r="AD110" t="s">
        <v>74</v>
      </c>
      <c r="AE110" t="s">
        <v>74</v>
      </c>
      <c r="AF110" t="s">
        <v>74</v>
      </c>
      <c r="AG110">
        <v>24</v>
      </c>
      <c r="AH110">
        <v>44</v>
      </c>
      <c r="AI110">
        <v>46</v>
      </c>
      <c r="AJ110">
        <v>0</v>
      </c>
      <c r="AK110">
        <v>5</v>
      </c>
      <c r="AL110" t="s">
        <v>284</v>
      </c>
      <c r="AM110" t="s">
        <v>285</v>
      </c>
      <c r="AN110" t="s">
        <v>286</v>
      </c>
      <c r="AO110" t="s">
        <v>358</v>
      </c>
      <c r="AP110" t="s">
        <v>359</v>
      </c>
      <c r="AQ110" t="s">
        <v>74</v>
      </c>
      <c r="AR110" t="s">
        <v>360</v>
      </c>
      <c r="AS110" t="s">
        <v>361</v>
      </c>
      <c r="AT110" t="s">
        <v>1424</v>
      </c>
      <c r="AU110">
        <v>1994</v>
      </c>
      <c r="AV110">
        <v>99</v>
      </c>
      <c r="AW110" t="s">
        <v>1425</v>
      </c>
      <c r="AX110" t="s">
        <v>74</v>
      </c>
      <c r="AY110" t="s">
        <v>74</v>
      </c>
      <c r="AZ110" t="s">
        <v>74</v>
      </c>
      <c r="BA110" t="s">
        <v>74</v>
      </c>
      <c r="BB110">
        <v>16327</v>
      </c>
      <c r="BC110">
        <v>16339</v>
      </c>
      <c r="BD110" t="s">
        <v>74</v>
      </c>
      <c r="BE110" t="s">
        <v>1426</v>
      </c>
      <c r="BF110" t="str">
        <f>HYPERLINK("http://dx.doi.org/10.1029/94JC01146","http://dx.doi.org/10.1029/94JC01146")</f>
        <v>http://dx.doi.org/10.1029/94JC01146</v>
      </c>
      <c r="BG110" t="s">
        <v>74</v>
      </c>
      <c r="BH110" t="s">
        <v>74</v>
      </c>
      <c r="BI110">
        <v>13</v>
      </c>
      <c r="BJ110" t="s">
        <v>364</v>
      </c>
      <c r="BK110" t="s">
        <v>93</v>
      </c>
      <c r="BL110" t="s">
        <v>364</v>
      </c>
      <c r="BM110" t="s">
        <v>1427</v>
      </c>
      <c r="BN110" t="s">
        <v>74</v>
      </c>
      <c r="BO110" t="s">
        <v>74</v>
      </c>
      <c r="BP110" t="s">
        <v>74</v>
      </c>
      <c r="BQ110" t="s">
        <v>74</v>
      </c>
      <c r="BR110" t="s">
        <v>96</v>
      </c>
      <c r="BS110" t="s">
        <v>1428</v>
      </c>
      <c r="BT110" t="str">
        <f>HYPERLINK("https%3A%2F%2Fwww.webofscience.com%2Fwos%2Fwoscc%2Ffull-record%2FWOS:A1994PC01800025","View Full Record in Web of Science")</f>
        <v>View Full Record in Web of Science</v>
      </c>
    </row>
    <row r="111" spans="1:72" x14ac:dyDescent="0.15">
      <c r="A111" t="s">
        <v>72</v>
      </c>
      <c r="B111" t="s">
        <v>1429</v>
      </c>
      <c r="C111" t="s">
        <v>74</v>
      </c>
      <c r="D111" t="s">
        <v>74</v>
      </c>
      <c r="E111" t="s">
        <v>74</v>
      </c>
      <c r="F111" t="s">
        <v>1429</v>
      </c>
      <c r="G111" t="s">
        <v>74</v>
      </c>
      <c r="H111" t="s">
        <v>74</v>
      </c>
      <c r="I111" t="s">
        <v>1430</v>
      </c>
      <c r="J111" t="s">
        <v>352</v>
      </c>
      <c r="K111" t="s">
        <v>74</v>
      </c>
      <c r="L111" t="s">
        <v>74</v>
      </c>
      <c r="M111" t="s">
        <v>77</v>
      </c>
      <c r="N111" t="s">
        <v>78</v>
      </c>
      <c r="O111" t="s">
        <v>74</v>
      </c>
      <c r="P111" t="s">
        <v>74</v>
      </c>
      <c r="Q111" t="s">
        <v>74</v>
      </c>
      <c r="R111" t="s">
        <v>74</v>
      </c>
      <c r="S111" t="s">
        <v>74</v>
      </c>
      <c r="T111" t="s">
        <v>74</v>
      </c>
      <c r="U111" t="s">
        <v>1431</v>
      </c>
      <c r="V111" t="s">
        <v>1432</v>
      </c>
      <c r="W111" t="s">
        <v>1433</v>
      </c>
      <c r="X111" t="s">
        <v>1434</v>
      </c>
      <c r="Y111" t="s">
        <v>1435</v>
      </c>
      <c r="Z111" t="s">
        <v>74</v>
      </c>
      <c r="AA111" t="s">
        <v>1436</v>
      </c>
      <c r="AB111" t="s">
        <v>1437</v>
      </c>
      <c r="AC111" t="s">
        <v>74</v>
      </c>
      <c r="AD111" t="s">
        <v>74</v>
      </c>
      <c r="AE111" t="s">
        <v>74</v>
      </c>
      <c r="AF111" t="s">
        <v>74</v>
      </c>
      <c r="AG111">
        <v>48</v>
      </c>
      <c r="AH111">
        <v>22</v>
      </c>
      <c r="AI111">
        <v>24</v>
      </c>
      <c r="AJ111">
        <v>0</v>
      </c>
      <c r="AK111">
        <v>9</v>
      </c>
      <c r="AL111" t="s">
        <v>284</v>
      </c>
      <c r="AM111" t="s">
        <v>285</v>
      </c>
      <c r="AN111" t="s">
        <v>286</v>
      </c>
      <c r="AO111" t="s">
        <v>358</v>
      </c>
      <c r="AP111" t="s">
        <v>359</v>
      </c>
      <c r="AQ111" t="s">
        <v>74</v>
      </c>
      <c r="AR111" t="s">
        <v>360</v>
      </c>
      <c r="AS111" t="s">
        <v>361</v>
      </c>
      <c r="AT111" t="s">
        <v>1424</v>
      </c>
      <c r="AU111">
        <v>1994</v>
      </c>
      <c r="AV111">
        <v>99</v>
      </c>
      <c r="AW111" t="s">
        <v>1425</v>
      </c>
      <c r="AX111" t="s">
        <v>74</v>
      </c>
      <c r="AY111" t="s">
        <v>74</v>
      </c>
      <c r="AZ111" t="s">
        <v>74</v>
      </c>
      <c r="BA111" t="s">
        <v>74</v>
      </c>
      <c r="BB111">
        <v>16383</v>
      </c>
      <c r="BC111">
        <v>16393</v>
      </c>
      <c r="BD111" t="s">
        <v>74</v>
      </c>
      <c r="BE111" t="s">
        <v>1438</v>
      </c>
      <c r="BF111" t="str">
        <f>HYPERLINK("http://dx.doi.org/10.1029/94JC01043","http://dx.doi.org/10.1029/94JC01043")</f>
        <v>http://dx.doi.org/10.1029/94JC01043</v>
      </c>
      <c r="BG111" t="s">
        <v>74</v>
      </c>
      <c r="BH111" t="s">
        <v>74</v>
      </c>
      <c r="BI111">
        <v>11</v>
      </c>
      <c r="BJ111" t="s">
        <v>364</v>
      </c>
      <c r="BK111" t="s">
        <v>93</v>
      </c>
      <c r="BL111" t="s">
        <v>364</v>
      </c>
      <c r="BM111" t="s">
        <v>1427</v>
      </c>
      <c r="BN111" t="s">
        <v>74</v>
      </c>
      <c r="BO111" t="s">
        <v>74</v>
      </c>
      <c r="BP111" t="s">
        <v>74</v>
      </c>
      <c r="BQ111" t="s">
        <v>74</v>
      </c>
      <c r="BR111" t="s">
        <v>96</v>
      </c>
      <c r="BS111" t="s">
        <v>1439</v>
      </c>
      <c r="BT111" t="str">
        <f>HYPERLINK("https%3A%2F%2Fwww.webofscience.com%2Fwos%2Fwoscc%2Ffull-record%2FWOS:A1994PC01800030","View Full Record in Web of Science")</f>
        <v>View Full Record in Web of Science</v>
      </c>
    </row>
    <row r="112" spans="1:72" x14ac:dyDescent="0.15">
      <c r="A112" t="s">
        <v>72</v>
      </c>
      <c r="B112" t="s">
        <v>1440</v>
      </c>
      <c r="C112" t="s">
        <v>74</v>
      </c>
      <c r="D112" t="s">
        <v>74</v>
      </c>
      <c r="E112" t="s">
        <v>74</v>
      </c>
      <c r="F112" t="s">
        <v>1440</v>
      </c>
      <c r="G112" t="s">
        <v>74</v>
      </c>
      <c r="H112" t="s">
        <v>74</v>
      </c>
      <c r="I112" t="s">
        <v>1441</v>
      </c>
      <c r="J112" t="s">
        <v>1402</v>
      </c>
      <c r="K112" t="s">
        <v>74</v>
      </c>
      <c r="L112" t="s">
        <v>74</v>
      </c>
      <c r="M112" t="s">
        <v>77</v>
      </c>
      <c r="N112" t="s">
        <v>78</v>
      </c>
      <c r="O112" t="s">
        <v>74</v>
      </c>
      <c r="P112" t="s">
        <v>74</v>
      </c>
      <c r="Q112" t="s">
        <v>74</v>
      </c>
      <c r="R112" t="s">
        <v>74</v>
      </c>
      <c r="S112" t="s">
        <v>74</v>
      </c>
      <c r="T112" t="s">
        <v>74</v>
      </c>
      <c r="U112" t="s">
        <v>1442</v>
      </c>
      <c r="V112" t="s">
        <v>1443</v>
      </c>
      <c r="W112" t="s">
        <v>1444</v>
      </c>
      <c r="X112" t="s">
        <v>1445</v>
      </c>
      <c r="Y112" t="s">
        <v>1446</v>
      </c>
      <c r="Z112" t="s">
        <v>74</v>
      </c>
      <c r="AA112" t="s">
        <v>1447</v>
      </c>
      <c r="AB112" t="s">
        <v>74</v>
      </c>
      <c r="AC112" t="s">
        <v>74</v>
      </c>
      <c r="AD112" t="s">
        <v>74</v>
      </c>
      <c r="AE112" t="s">
        <v>74</v>
      </c>
      <c r="AF112" t="s">
        <v>74</v>
      </c>
      <c r="AG112">
        <v>44</v>
      </c>
      <c r="AH112">
        <v>133</v>
      </c>
      <c r="AI112">
        <v>138</v>
      </c>
      <c r="AJ112">
        <v>0</v>
      </c>
      <c r="AK112">
        <v>10</v>
      </c>
      <c r="AL112" t="s">
        <v>1409</v>
      </c>
      <c r="AM112" t="s">
        <v>305</v>
      </c>
      <c r="AN112" t="s">
        <v>1410</v>
      </c>
      <c r="AO112" t="s">
        <v>1411</v>
      </c>
      <c r="AP112" t="s">
        <v>74</v>
      </c>
      <c r="AQ112" t="s">
        <v>74</v>
      </c>
      <c r="AR112" t="s">
        <v>1402</v>
      </c>
      <c r="AS112" t="s">
        <v>1412</v>
      </c>
      <c r="AT112" t="s">
        <v>1448</v>
      </c>
      <c r="AU112">
        <v>1994</v>
      </c>
      <c r="AV112">
        <v>370</v>
      </c>
      <c r="AW112">
        <v>6489</v>
      </c>
      <c r="AX112" t="s">
        <v>74</v>
      </c>
      <c r="AY112" t="s">
        <v>74</v>
      </c>
      <c r="AZ112" t="s">
        <v>74</v>
      </c>
      <c r="BA112" t="s">
        <v>74</v>
      </c>
      <c r="BB112">
        <v>429</v>
      </c>
      <c r="BC112">
        <v>434</v>
      </c>
      <c r="BD112" t="s">
        <v>74</v>
      </c>
      <c r="BE112" t="s">
        <v>1449</v>
      </c>
      <c r="BF112" t="str">
        <f>HYPERLINK("http://dx.doi.org/10.1038/370429a0","http://dx.doi.org/10.1038/370429a0")</f>
        <v>http://dx.doi.org/10.1038/370429a0</v>
      </c>
      <c r="BG112" t="s">
        <v>74</v>
      </c>
      <c r="BH112" t="s">
        <v>74</v>
      </c>
      <c r="BI112">
        <v>6</v>
      </c>
      <c r="BJ112" t="s">
        <v>402</v>
      </c>
      <c r="BK112" t="s">
        <v>93</v>
      </c>
      <c r="BL112" t="s">
        <v>403</v>
      </c>
      <c r="BM112" t="s">
        <v>1450</v>
      </c>
      <c r="BN112" t="s">
        <v>74</v>
      </c>
      <c r="BO112" t="s">
        <v>74</v>
      </c>
      <c r="BP112" t="s">
        <v>74</v>
      </c>
      <c r="BQ112" t="s">
        <v>74</v>
      </c>
      <c r="BR112" t="s">
        <v>96</v>
      </c>
      <c r="BS112" t="s">
        <v>1451</v>
      </c>
      <c r="BT112" t="str">
        <f>HYPERLINK("https%3A%2F%2Fwww.webofscience.com%2Fwos%2Fwoscc%2Ffull-record%2FWOS:A1994PB40700047","View Full Record in Web of Science")</f>
        <v>View Full Record in Web of Science</v>
      </c>
    </row>
    <row r="113" spans="1:72" x14ac:dyDescent="0.15">
      <c r="A113" t="s">
        <v>72</v>
      </c>
      <c r="B113" t="s">
        <v>1452</v>
      </c>
      <c r="C113" t="s">
        <v>74</v>
      </c>
      <c r="D113" t="s">
        <v>74</v>
      </c>
      <c r="E113" t="s">
        <v>74</v>
      </c>
      <c r="F113" t="s">
        <v>1452</v>
      </c>
      <c r="G113" t="s">
        <v>74</v>
      </c>
      <c r="H113" t="s">
        <v>74</v>
      </c>
      <c r="I113" t="s">
        <v>1453</v>
      </c>
      <c r="J113" t="s">
        <v>369</v>
      </c>
      <c r="K113" t="s">
        <v>74</v>
      </c>
      <c r="L113" t="s">
        <v>74</v>
      </c>
      <c r="M113" t="s">
        <v>77</v>
      </c>
      <c r="N113" t="s">
        <v>78</v>
      </c>
      <c r="O113" t="s">
        <v>74</v>
      </c>
      <c r="P113" t="s">
        <v>74</v>
      </c>
      <c r="Q113" t="s">
        <v>74</v>
      </c>
      <c r="R113" t="s">
        <v>74</v>
      </c>
      <c r="S113" t="s">
        <v>74</v>
      </c>
      <c r="T113" t="s">
        <v>74</v>
      </c>
      <c r="U113" t="s">
        <v>1454</v>
      </c>
      <c r="V113" t="s">
        <v>1455</v>
      </c>
      <c r="W113" t="s">
        <v>1456</v>
      </c>
      <c r="X113" t="s">
        <v>1457</v>
      </c>
      <c r="Y113" t="s">
        <v>1458</v>
      </c>
      <c r="Z113" t="s">
        <v>74</v>
      </c>
      <c r="AA113" t="s">
        <v>1459</v>
      </c>
      <c r="AB113" t="s">
        <v>1460</v>
      </c>
      <c r="AC113" t="s">
        <v>74</v>
      </c>
      <c r="AD113" t="s">
        <v>74</v>
      </c>
      <c r="AE113" t="s">
        <v>74</v>
      </c>
      <c r="AF113" t="s">
        <v>74</v>
      </c>
      <c r="AG113">
        <v>130</v>
      </c>
      <c r="AH113">
        <v>60</v>
      </c>
      <c r="AI113">
        <v>67</v>
      </c>
      <c r="AJ113">
        <v>0</v>
      </c>
      <c r="AK113">
        <v>0</v>
      </c>
      <c r="AL113" t="s">
        <v>284</v>
      </c>
      <c r="AM113" t="s">
        <v>285</v>
      </c>
      <c r="AN113" t="s">
        <v>286</v>
      </c>
      <c r="AO113" t="s">
        <v>377</v>
      </c>
      <c r="AP113" t="s">
        <v>378</v>
      </c>
      <c r="AQ113" t="s">
        <v>74</v>
      </c>
      <c r="AR113" t="s">
        <v>379</v>
      </c>
      <c r="AS113" t="s">
        <v>380</v>
      </c>
      <c r="AT113" t="s">
        <v>1461</v>
      </c>
      <c r="AU113">
        <v>1994</v>
      </c>
      <c r="AV113">
        <v>99</v>
      </c>
      <c r="AW113" t="s">
        <v>1462</v>
      </c>
      <c r="AX113" t="s">
        <v>74</v>
      </c>
      <c r="AY113" t="s">
        <v>74</v>
      </c>
      <c r="AZ113" t="s">
        <v>74</v>
      </c>
      <c r="BA113" t="s">
        <v>74</v>
      </c>
      <c r="BB113">
        <v>15115</v>
      </c>
      <c r="BC113">
        <v>15139</v>
      </c>
      <c r="BD113" t="s">
        <v>74</v>
      </c>
      <c r="BE113" t="s">
        <v>1463</v>
      </c>
      <c r="BF113" t="str">
        <f>HYPERLINK("http://dx.doi.org/10.1029/94JB00807","http://dx.doi.org/10.1029/94JB00807")</f>
        <v>http://dx.doi.org/10.1029/94JB00807</v>
      </c>
      <c r="BG113" t="s">
        <v>74</v>
      </c>
      <c r="BH113" t="s">
        <v>74</v>
      </c>
      <c r="BI113">
        <v>25</v>
      </c>
      <c r="BJ113" t="s">
        <v>265</v>
      </c>
      <c r="BK113" t="s">
        <v>93</v>
      </c>
      <c r="BL113" t="s">
        <v>265</v>
      </c>
      <c r="BM113" t="s">
        <v>1464</v>
      </c>
      <c r="BN113" t="s">
        <v>74</v>
      </c>
      <c r="BO113" t="s">
        <v>315</v>
      </c>
      <c r="BP113" t="s">
        <v>74</v>
      </c>
      <c r="BQ113" t="s">
        <v>74</v>
      </c>
      <c r="BR113" t="s">
        <v>96</v>
      </c>
      <c r="BS113" t="s">
        <v>1465</v>
      </c>
      <c r="BT113" t="str">
        <f>HYPERLINK("https%3A%2F%2Fwww.webofscience.com%2Fwos%2Fwoscc%2Ffull-record%2FWOS:A1994PB52000003","View Full Record in Web of Science")</f>
        <v>View Full Record in Web of Science</v>
      </c>
    </row>
    <row r="114" spans="1:72" x14ac:dyDescent="0.15">
      <c r="A114" t="s">
        <v>72</v>
      </c>
      <c r="B114" t="s">
        <v>1466</v>
      </c>
      <c r="C114" t="s">
        <v>74</v>
      </c>
      <c r="D114" t="s">
        <v>74</v>
      </c>
      <c r="E114" t="s">
        <v>74</v>
      </c>
      <c r="F114" t="s">
        <v>1466</v>
      </c>
      <c r="G114" t="s">
        <v>74</v>
      </c>
      <c r="H114" t="s">
        <v>74</v>
      </c>
      <c r="I114" t="s">
        <v>1467</v>
      </c>
      <c r="J114" t="s">
        <v>1468</v>
      </c>
      <c r="K114" t="s">
        <v>74</v>
      </c>
      <c r="L114" t="s">
        <v>74</v>
      </c>
      <c r="M114" t="s">
        <v>77</v>
      </c>
      <c r="N114" t="s">
        <v>78</v>
      </c>
      <c r="O114" t="s">
        <v>74</v>
      </c>
      <c r="P114" t="s">
        <v>74</v>
      </c>
      <c r="Q114" t="s">
        <v>74</v>
      </c>
      <c r="R114" t="s">
        <v>74</v>
      </c>
      <c r="S114" t="s">
        <v>74</v>
      </c>
      <c r="T114" t="s">
        <v>74</v>
      </c>
      <c r="U114" t="s">
        <v>1469</v>
      </c>
      <c r="V114" t="s">
        <v>1470</v>
      </c>
      <c r="W114" t="s">
        <v>1471</v>
      </c>
      <c r="X114" t="s">
        <v>151</v>
      </c>
      <c r="Y114" t="s">
        <v>74</v>
      </c>
      <c r="Z114" t="s">
        <v>74</v>
      </c>
      <c r="AA114" t="s">
        <v>74</v>
      </c>
      <c r="AB114" t="s">
        <v>74</v>
      </c>
      <c r="AC114" t="s">
        <v>74</v>
      </c>
      <c r="AD114" t="s">
        <v>74</v>
      </c>
      <c r="AE114" t="s">
        <v>74</v>
      </c>
      <c r="AF114" t="s">
        <v>74</v>
      </c>
      <c r="AG114">
        <v>16</v>
      </c>
      <c r="AH114">
        <v>8</v>
      </c>
      <c r="AI114">
        <v>8</v>
      </c>
      <c r="AJ114">
        <v>0</v>
      </c>
      <c r="AK114">
        <v>0</v>
      </c>
      <c r="AL114" t="s">
        <v>153</v>
      </c>
      <c r="AM114" t="s">
        <v>84</v>
      </c>
      <c r="AN114" t="s">
        <v>154</v>
      </c>
      <c r="AO114" t="s">
        <v>1472</v>
      </c>
      <c r="AP114" t="s">
        <v>74</v>
      </c>
      <c r="AQ114" t="s">
        <v>74</v>
      </c>
      <c r="AR114" t="s">
        <v>1473</v>
      </c>
      <c r="AS114" t="s">
        <v>1474</v>
      </c>
      <c r="AT114" t="s">
        <v>1475</v>
      </c>
      <c r="AU114">
        <v>1994</v>
      </c>
      <c r="AV114">
        <v>12</v>
      </c>
      <c r="AW114">
        <v>7</v>
      </c>
      <c r="AX114" t="s">
        <v>74</v>
      </c>
      <c r="AY114" t="s">
        <v>74</v>
      </c>
      <c r="AZ114" t="s">
        <v>74</v>
      </c>
      <c r="BA114" t="s">
        <v>74</v>
      </c>
      <c r="BB114">
        <v>625</v>
      </c>
      <c r="BC114">
        <v>635</v>
      </c>
      <c r="BD114" t="s">
        <v>74</v>
      </c>
      <c r="BE114" t="s">
        <v>1476</v>
      </c>
      <c r="BF114" t="str">
        <f>HYPERLINK("http://dx.doi.org/10.1007/s005850050089","http://dx.doi.org/10.1007/s005850050089")</f>
        <v>http://dx.doi.org/10.1007/s005850050089</v>
      </c>
      <c r="BG114" t="s">
        <v>74</v>
      </c>
      <c r="BH114" t="s">
        <v>74</v>
      </c>
      <c r="BI114">
        <v>11</v>
      </c>
      <c r="BJ114" t="s">
        <v>1477</v>
      </c>
      <c r="BK114" t="s">
        <v>93</v>
      </c>
      <c r="BL114" t="s">
        <v>1478</v>
      </c>
      <c r="BM114" t="s">
        <v>1479</v>
      </c>
      <c r="BN114" t="s">
        <v>74</v>
      </c>
      <c r="BO114" t="s">
        <v>74</v>
      </c>
      <c r="BP114" t="s">
        <v>74</v>
      </c>
      <c r="BQ114" t="s">
        <v>74</v>
      </c>
      <c r="BR114" t="s">
        <v>96</v>
      </c>
      <c r="BS114" t="s">
        <v>1480</v>
      </c>
      <c r="BT114" t="str">
        <f>HYPERLINK("https%3A%2F%2Fwww.webofscience.com%2Fwos%2Fwoscc%2Ffull-record%2FWOS:A1994PC44500005","View Full Record in Web of Science")</f>
        <v>View Full Record in Web of Science</v>
      </c>
    </row>
    <row r="115" spans="1:72" x14ac:dyDescent="0.15">
      <c r="A115" t="s">
        <v>72</v>
      </c>
      <c r="B115" t="s">
        <v>1481</v>
      </c>
      <c r="C115" t="s">
        <v>74</v>
      </c>
      <c r="D115" t="s">
        <v>74</v>
      </c>
      <c r="E115" t="s">
        <v>74</v>
      </c>
      <c r="F115" t="s">
        <v>1481</v>
      </c>
      <c r="G115" t="s">
        <v>74</v>
      </c>
      <c r="H115" t="s">
        <v>74</v>
      </c>
      <c r="I115" t="s">
        <v>1482</v>
      </c>
      <c r="J115" t="s">
        <v>1468</v>
      </c>
      <c r="K115" t="s">
        <v>74</v>
      </c>
      <c r="L115" t="s">
        <v>74</v>
      </c>
      <c r="M115" t="s">
        <v>77</v>
      </c>
      <c r="N115" t="s">
        <v>78</v>
      </c>
      <c r="O115" t="s">
        <v>74</v>
      </c>
      <c r="P115" t="s">
        <v>74</v>
      </c>
      <c r="Q115" t="s">
        <v>74</v>
      </c>
      <c r="R115" t="s">
        <v>74</v>
      </c>
      <c r="S115" t="s">
        <v>74</v>
      </c>
      <c r="T115" t="s">
        <v>74</v>
      </c>
      <c r="U115" t="s">
        <v>1483</v>
      </c>
      <c r="V115" t="s">
        <v>1484</v>
      </c>
      <c r="W115" t="s">
        <v>1485</v>
      </c>
      <c r="X115" t="s">
        <v>1486</v>
      </c>
      <c r="Y115" t="s">
        <v>1487</v>
      </c>
      <c r="Z115" t="s">
        <v>74</v>
      </c>
      <c r="AA115" t="s">
        <v>74</v>
      </c>
      <c r="AB115" t="s">
        <v>74</v>
      </c>
      <c r="AC115" t="s">
        <v>74</v>
      </c>
      <c r="AD115" t="s">
        <v>74</v>
      </c>
      <c r="AE115" t="s">
        <v>74</v>
      </c>
      <c r="AF115" t="s">
        <v>74</v>
      </c>
      <c r="AG115">
        <v>26</v>
      </c>
      <c r="AH115">
        <v>32</v>
      </c>
      <c r="AI115">
        <v>32</v>
      </c>
      <c r="AJ115">
        <v>0</v>
      </c>
      <c r="AK115">
        <v>3</v>
      </c>
      <c r="AL115" t="s">
        <v>153</v>
      </c>
      <c r="AM115" t="s">
        <v>84</v>
      </c>
      <c r="AN115" t="s">
        <v>154</v>
      </c>
      <c r="AO115" t="s">
        <v>1472</v>
      </c>
      <c r="AP115" t="s">
        <v>74</v>
      </c>
      <c r="AQ115" t="s">
        <v>74</v>
      </c>
      <c r="AR115" t="s">
        <v>1473</v>
      </c>
      <c r="AS115" t="s">
        <v>1474</v>
      </c>
      <c r="AT115" t="s">
        <v>1475</v>
      </c>
      <c r="AU115">
        <v>1994</v>
      </c>
      <c r="AV115">
        <v>12</v>
      </c>
      <c r="AW115">
        <v>7</v>
      </c>
      <c r="AX115" t="s">
        <v>74</v>
      </c>
      <c r="AY115" t="s">
        <v>74</v>
      </c>
      <c r="AZ115" t="s">
        <v>74</v>
      </c>
      <c r="BA115" t="s">
        <v>74</v>
      </c>
      <c r="BB115">
        <v>642</v>
      </c>
      <c r="BC115">
        <v>648</v>
      </c>
      <c r="BD115" t="s">
        <v>74</v>
      </c>
      <c r="BE115" t="s">
        <v>1488</v>
      </c>
      <c r="BF115" t="str">
        <f>HYPERLINK("http://dx.doi.org/10.1007/s005850050091","http://dx.doi.org/10.1007/s005850050091")</f>
        <v>http://dx.doi.org/10.1007/s005850050091</v>
      </c>
      <c r="BG115" t="s">
        <v>74</v>
      </c>
      <c r="BH115" t="s">
        <v>74</v>
      </c>
      <c r="BI115">
        <v>7</v>
      </c>
      <c r="BJ115" t="s">
        <v>1477</v>
      </c>
      <c r="BK115" t="s">
        <v>93</v>
      </c>
      <c r="BL115" t="s">
        <v>1478</v>
      </c>
      <c r="BM115" t="s">
        <v>1479</v>
      </c>
      <c r="BN115" t="s">
        <v>74</v>
      </c>
      <c r="BO115" t="s">
        <v>1025</v>
      </c>
      <c r="BP115" t="s">
        <v>74</v>
      </c>
      <c r="BQ115" t="s">
        <v>74</v>
      </c>
      <c r="BR115" t="s">
        <v>96</v>
      </c>
      <c r="BS115" t="s">
        <v>1489</v>
      </c>
      <c r="BT115" t="str">
        <f>HYPERLINK("https%3A%2F%2Fwww.webofscience.com%2Fwos%2Fwoscc%2Ffull-record%2FWOS:A1994PC44500007","View Full Record in Web of Science")</f>
        <v>View Full Record in Web of Science</v>
      </c>
    </row>
    <row r="116" spans="1:72" x14ac:dyDescent="0.15">
      <c r="A116" t="s">
        <v>72</v>
      </c>
      <c r="B116" t="s">
        <v>1490</v>
      </c>
      <c r="C116" t="s">
        <v>74</v>
      </c>
      <c r="D116" t="s">
        <v>74</v>
      </c>
      <c r="E116" t="s">
        <v>74</v>
      </c>
      <c r="F116" t="s">
        <v>1490</v>
      </c>
      <c r="G116" t="s">
        <v>74</v>
      </c>
      <c r="H116" t="s">
        <v>74</v>
      </c>
      <c r="I116" t="s">
        <v>1491</v>
      </c>
      <c r="J116" t="s">
        <v>1492</v>
      </c>
      <c r="K116" t="s">
        <v>74</v>
      </c>
      <c r="L116" t="s">
        <v>74</v>
      </c>
      <c r="M116" t="s">
        <v>77</v>
      </c>
      <c r="N116" t="s">
        <v>557</v>
      </c>
      <c r="O116" t="s">
        <v>74</v>
      </c>
      <c r="P116" t="s">
        <v>74</v>
      </c>
      <c r="Q116" t="s">
        <v>74</v>
      </c>
      <c r="R116" t="s">
        <v>74</v>
      </c>
      <c r="S116" t="s">
        <v>74</v>
      </c>
      <c r="T116" t="s">
        <v>1493</v>
      </c>
      <c r="U116" t="s">
        <v>74</v>
      </c>
      <c r="V116" t="s">
        <v>74</v>
      </c>
      <c r="W116" t="s">
        <v>74</v>
      </c>
      <c r="X116" t="s">
        <v>74</v>
      </c>
      <c r="Y116" t="s">
        <v>1494</v>
      </c>
      <c r="Z116" t="s">
        <v>74</v>
      </c>
      <c r="AA116" t="s">
        <v>1495</v>
      </c>
      <c r="AB116" t="s">
        <v>74</v>
      </c>
      <c r="AC116" t="s">
        <v>74</v>
      </c>
      <c r="AD116" t="s">
        <v>74</v>
      </c>
      <c r="AE116" t="s">
        <v>74</v>
      </c>
      <c r="AF116" t="s">
        <v>74</v>
      </c>
      <c r="AG116">
        <v>17</v>
      </c>
      <c r="AH116">
        <v>15</v>
      </c>
      <c r="AI116">
        <v>17</v>
      </c>
      <c r="AJ116">
        <v>0</v>
      </c>
      <c r="AK116">
        <v>5</v>
      </c>
      <c r="AL116" t="s">
        <v>1496</v>
      </c>
      <c r="AM116" t="s">
        <v>1497</v>
      </c>
      <c r="AN116" t="s">
        <v>1498</v>
      </c>
      <c r="AO116" t="s">
        <v>1499</v>
      </c>
      <c r="AP116" t="s">
        <v>74</v>
      </c>
      <c r="AQ116" t="s">
        <v>74</v>
      </c>
      <c r="AR116" t="s">
        <v>1500</v>
      </c>
      <c r="AS116" t="s">
        <v>1501</v>
      </c>
      <c r="AT116" t="s">
        <v>1475</v>
      </c>
      <c r="AU116">
        <v>1994</v>
      </c>
      <c r="AV116">
        <v>29</v>
      </c>
      <c r="AW116">
        <v>3</v>
      </c>
      <c r="AX116" t="s">
        <v>74</v>
      </c>
      <c r="AY116" t="s">
        <v>74</v>
      </c>
      <c r="AZ116" t="s">
        <v>74</v>
      </c>
      <c r="BA116" t="s">
        <v>74</v>
      </c>
      <c r="BB116">
        <v>439</v>
      </c>
      <c r="BC116">
        <v>442</v>
      </c>
      <c r="BD116" t="s">
        <v>74</v>
      </c>
      <c r="BE116" t="s">
        <v>1502</v>
      </c>
      <c r="BF116" t="str">
        <f>HYPERLINK("http://dx.doi.org/10.1303/aez.29.439","http://dx.doi.org/10.1303/aez.29.439")</f>
        <v>http://dx.doi.org/10.1303/aez.29.439</v>
      </c>
      <c r="BG116" t="s">
        <v>74</v>
      </c>
      <c r="BH116" t="s">
        <v>74</v>
      </c>
      <c r="BI116">
        <v>4</v>
      </c>
      <c r="BJ116" t="s">
        <v>425</v>
      </c>
      <c r="BK116" t="s">
        <v>93</v>
      </c>
      <c r="BL116" t="s">
        <v>425</v>
      </c>
      <c r="BM116" t="s">
        <v>1503</v>
      </c>
      <c r="BN116" t="s">
        <v>74</v>
      </c>
      <c r="BO116" t="s">
        <v>334</v>
      </c>
      <c r="BP116" t="s">
        <v>74</v>
      </c>
      <c r="BQ116" t="s">
        <v>74</v>
      </c>
      <c r="BR116" t="s">
        <v>96</v>
      </c>
      <c r="BS116" t="s">
        <v>1504</v>
      </c>
      <c r="BT116" t="str">
        <f>HYPERLINK("https%3A%2F%2Fwww.webofscience.com%2Fwos%2Fwoscc%2Ffull-record%2FWOS:A1994PD70900019","View Full Record in Web of Science")</f>
        <v>View Full Record in Web of Science</v>
      </c>
    </row>
    <row r="117" spans="1:72" x14ac:dyDescent="0.15">
      <c r="A117" t="s">
        <v>72</v>
      </c>
      <c r="B117" t="s">
        <v>1505</v>
      </c>
      <c r="C117" t="s">
        <v>74</v>
      </c>
      <c r="D117" t="s">
        <v>74</v>
      </c>
      <c r="E117" t="s">
        <v>74</v>
      </c>
      <c r="F117" t="s">
        <v>1505</v>
      </c>
      <c r="G117" t="s">
        <v>74</v>
      </c>
      <c r="H117" t="s">
        <v>74</v>
      </c>
      <c r="I117" t="s">
        <v>1506</v>
      </c>
      <c r="J117" t="s">
        <v>1507</v>
      </c>
      <c r="K117" t="s">
        <v>74</v>
      </c>
      <c r="L117" t="s">
        <v>74</v>
      </c>
      <c r="M117" t="s">
        <v>77</v>
      </c>
      <c r="N117" t="s">
        <v>78</v>
      </c>
      <c r="O117" t="s">
        <v>74</v>
      </c>
      <c r="P117" t="s">
        <v>74</v>
      </c>
      <c r="Q117" t="s">
        <v>74</v>
      </c>
      <c r="R117" t="s">
        <v>74</v>
      </c>
      <c r="S117" t="s">
        <v>74</v>
      </c>
      <c r="T117" t="s">
        <v>74</v>
      </c>
      <c r="U117" t="s">
        <v>1508</v>
      </c>
      <c r="V117" t="s">
        <v>1509</v>
      </c>
      <c r="W117" t="s">
        <v>1510</v>
      </c>
      <c r="X117" t="s">
        <v>1511</v>
      </c>
      <c r="Y117" t="s">
        <v>1512</v>
      </c>
      <c r="Z117" t="s">
        <v>74</v>
      </c>
      <c r="AA117" t="s">
        <v>74</v>
      </c>
      <c r="AB117" t="s">
        <v>74</v>
      </c>
      <c r="AC117" t="s">
        <v>74</v>
      </c>
      <c r="AD117" t="s">
        <v>74</v>
      </c>
      <c r="AE117" t="s">
        <v>74</v>
      </c>
      <c r="AF117" t="s">
        <v>74</v>
      </c>
      <c r="AG117">
        <v>40</v>
      </c>
      <c r="AH117">
        <v>20</v>
      </c>
      <c r="AI117">
        <v>22</v>
      </c>
      <c r="AJ117">
        <v>0</v>
      </c>
      <c r="AK117">
        <v>3</v>
      </c>
      <c r="AL117" t="s">
        <v>1513</v>
      </c>
      <c r="AM117" t="s">
        <v>814</v>
      </c>
      <c r="AN117" t="s">
        <v>1514</v>
      </c>
      <c r="AO117" t="s">
        <v>1515</v>
      </c>
      <c r="AP117" t="s">
        <v>74</v>
      </c>
      <c r="AQ117" t="s">
        <v>74</v>
      </c>
      <c r="AR117" t="s">
        <v>1516</v>
      </c>
      <c r="AS117" t="s">
        <v>1517</v>
      </c>
      <c r="AT117" t="s">
        <v>1475</v>
      </c>
      <c r="AU117">
        <v>1994</v>
      </c>
      <c r="AV117">
        <v>26</v>
      </c>
      <c r="AW117">
        <v>3</v>
      </c>
      <c r="AX117" t="s">
        <v>74</v>
      </c>
      <c r="AY117" t="s">
        <v>74</v>
      </c>
      <c r="AZ117" t="s">
        <v>74</v>
      </c>
      <c r="BA117" t="s">
        <v>74</v>
      </c>
      <c r="BB117">
        <v>281</v>
      </c>
      <c r="BC117">
        <v>289</v>
      </c>
      <c r="BD117" t="s">
        <v>74</v>
      </c>
      <c r="BE117" t="s">
        <v>1518</v>
      </c>
      <c r="BF117" t="str">
        <f>HYPERLINK("http://dx.doi.org/10.2307/1551940","http://dx.doi.org/10.2307/1551940")</f>
        <v>http://dx.doi.org/10.2307/1551940</v>
      </c>
      <c r="BG117" t="s">
        <v>74</v>
      </c>
      <c r="BH117" t="s">
        <v>74</v>
      </c>
      <c r="BI117">
        <v>9</v>
      </c>
      <c r="BJ117" t="s">
        <v>1519</v>
      </c>
      <c r="BK117" t="s">
        <v>93</v>
      </c>
      <c r="BL117" t="s">
        <v>1520</v>
      </c>
      <c r="BM117" t="s">
        <v>1521</v>
      </c>
      <c r="BN117" t="s">
        <v>74</v>
      </c>
      <c r="BO117" t="s">
        <v>74</v>
      </c>
      <c r="BP117" t="s">
        <v>74</v>
      </c>
      <c r="BQ117" t="s">
        <v>74</v>
      </c>
      <c r="BR117" t="s">
        <v>96</v>
      </c>
      <c r="BS117" t="s">
        <v>1522</v>
      </c>
      <c r="BT117" t="str">
        <f>HYPERLINK("https%3A%2F%2Fwww.webofscience.com%2Fwos%2Fwoscc%2Ffull-record%2FWOS:A1994PC01700008","View Full Record in Web of Science")</f>
        <v>View Full Record in Web of Science</v>
      </c>
    </row>
    <row r="118" spans="1:72" x14ac:dyDescent="0.15">
      <c r="A118" t="s">
        <v>72</v>
      </c>
      <c r="B118" t="s">
        <v>1523</v>
      </c>
      <c r="C118" t="s">
        <v>74</v>
      </c>
      <c r="D118" t="s">
        <v>74</v>
      </c>
      <c r="E118" t="s">
        <v>74</v>
      </c>
      <c r="F118" t="s">
        <v>1523</v>
      </c>
      <c r="G118" t="s">
        <v>74</v>
      </c>
      <c r="H118" t="s">
        <v>74</v>
      </c>
      <c r="I118" t="s">
        <v>1524</v>
      </c>
      <c r="J118" t="s">
        <v>1507</v>
      </c>
      <c r="K118" t="s">
        <v>74</v>
      </c>
      <c r="L118" t="s">
        <v>74</v>
      </c>
      <c r="M118" t="s">
        <v>77</v>
      </c>
      <c r="N118" t="s">
        <v>78</v>
      </c>
      <c r="O118" t="s">
        <v>74</v>
      </c>
      <c r="P118" t="s">
        <v>74</v>
      </c>
      <c r="Q118" t="s">
        <v>74</v>
      </c>
      <c r="R118" t="s">
        <v>74</v>
      </c>
      <c r="S118" t="s">
        <v>74</v>
      </c>
      <c r="T118" t="s">
        <v>74</v>
      </c>
      <c r="U118" t="s">
        <v>1525</v>
      </c>
      <c r="V118" t="s">
        <v>1526</v>
      </c>
      <c r="W118" t="s">
        <v>74</v>
      </c>
      <c r="X118" t="s">
        <v>74</v>
      </c>
      <c r="Y118" t="s">
        <v>1527</v>
      </c>
      <c r="Z118" t="s">
        <v>74</v>
      </c>
      <c r="AA118" t="s">
        <v>74</v>
      </c>
      <c r="AB118" t="s">
        <v>74</v>
      </c>
      <c r="AC118" t="s">
        <v>74</v>
      </c>
      <c r="AD118" t="s">
        <v>74</v>
      </c>
      <c r="AE118" t="s">
        <v>74</v>
      </c>
      <c r="AF118" t="s">
        <v>74</v>
      </c>
      <c r="AG118">
        <v>35</v>
      </c>
      <c r="AH118">
        <v>167</v>
      </c>
      <c r="AI118">
        <v>178</v>
      </c>
      <c r="AJ118">
        <v>3</v>
      </c>
      <c r="AK118">
        <v>20</v>
      </c>
      <c r="AL118" t="s">
        <v>1513</v>
      </c>
      <c r="AM118" t="s">
        <v>814</v>
      </c>
      <c r="AN118" t="s">
        <v>1528</v>
      </c>
      <c r="AO118" t="s">
        <v>1515</v>
      </c>
      <c r="AP118" t="s">
        <v>74</v>
      </c>
      <c r="AQ118" t="s">
        <v>74</v>
      </c>
      <c r="AR118" t="s">
        <v>1516</v>
      </c>
      <c r="AS118" t="s">
        <v>1517</v>
      </c>
      <c r="AT118" t="s">
        <v>1475</v>
      </c>
      <c r="AU118">
        <v>1994</v>
      </c>
      <c r="AV118">
        <v>26</v>
      </c>
      <c r="AW118">
        <v>3</v>
      </c>
      <c r="AX118" t="s">
        <v>74</v>
      </c>
      <c r="AY118" t="s">
        <v>74</v>
      </c>
      <c r="AZ118" t="s">
        <v>74</v>
      </c>
      <c r="BA118" t="s">
        <v>74</v>
      </c>
      <c r="BB118">
        <v>290</v>
      </c>
      <c r="BC118">
        <v>296</v>
      </c>
      <c r="BD118" t="s">
        <v>74</v>
      </c>
      <c r="BE118" t="s">
        <v>1529</v>
      </c>
      <c r="BF118" t="str">
        <f>HYPERLINK("http://dx.doi.org/10.2307/1551941","http://dx.doi.org/10.2307/1551941")</f>
        <v>http://dx.doi.org/10.2307/1551941</v>
      </c>
      <c r="BG118" t="s">
        <v>74</v>
      </c>
      <c r="BH118" t="s">
        <v>74</v>
      </c>
      <c r="BI118">
        <v>7</v>
      </c>
      <c r="BJ118" t="s">
        <v>1519</v>
      </c>
      <c r="BK118" t="s">
        <v>93</v>
      </c>
      <c r="BL118" t="s">
        <v>1520</v>
      </c>
      <c r="BM118" t="s">
        <v>1521</v>
      </c>
      <c r="BN118" t="s">
        <v>74</v>
      </c>
      <c r="BO118" t="s">
        <v>74</v>
      </c>
      <c r="BP118" t="s">
        <v>74</v>
      </c>
      <c r="BQ118" t="s">
        <v>74</v>
      </c>
      <c r="BR118" t="s">
        <v>96</v>
      </c>
      <c r="BS118" t="s">
        <v>1530</v>
      </c>
      <c r="BT118" t="str">
        <f>HYPERLINK("https%3A%2F%2Fwww.webofscience.com%2Fwos%2Fwoscc%2Ffull-record%2FWOS:A1994PC01700009","View Full Record in Web of Science")</f>
        <v>View Full Record in Web of Science</v>
      </c>
    </row>
    <row r="119" spans="1:72" x14ac:dyDescent="0.15">
      <c r="A119" t="s">
        <v>72</v>
      </c>
      <c r="B119" t="s">
        <v>1531</v>
      </c>
      <c r="C119" t="s">
        <v>74</v>
      </c>
      <c r="D119" t="s">
        <v>74</v>
      </c>
      <c r="E119" t="s">
        <v>74</v>
      </c>
      <c r="F119" t="s">
        <v>1531</v>
      </c>
      <c r="G119" t="s">
        <v>74</v>
      </c>
      <c r="H119" t="s">
        <v>74</v>
      </c>
      <c r="I119" t="s">
        <v>1532</v>
      </c>
      <c r="J119" t="s">
        <v>1533</v>
      </c>
      <c r="K119" t="s">
        <v>74</v>
      </c>
      <c r="L119" t="s">
        <v>74</v>
      </c>
      <c r="M119" t="s">
        <v>77</v>
      </c>
      <c r="N119" t="s">
        <v>78</v>
      </c>
      <c r="O119" t="s">
        <v>74</v>
      </c>
      <c r="P119" t="s">
        <v>74</v>
      </c>
      <c r="Q119" t="s">
        <v>74</v>
      </c>
      <c r="R119" t="s">
        <v>74</v>
      </c>
      <c r="S119" t="s">
        <v>74</v>
      </c>
      <c r="T119" t="s">
        <v>74</v>
      </c>
      <c r="U119" t="s">
        <v>1534</v>
      </c>
      <c r="V119" t="s">
        <v>1535</v>
      </c>
      <c r="W119" t="s">
        <v>1536</v>
      </c>
      <c r="X119" t="s">
        <v>1537</v>
      </c>
      <c r="Y119" t="s">
        <v>785</v>
      </c>
      <c r="Z119" t="s">
        <v>74</v>
      </c>
      <c r="AA119" t="s">
        <v>74</v>
      </c>
      <c r="AB119" t="s">
        <v>74</v>
      </c>
      <c r="AC119" t="s">
        <v>74</v>
      </c>
      <c r="AD119" t="s">
        <v>74</v>
      </c>
      <c r="AE119" t="s">
        <v>74</v>
      </c>
      <c r="AF119" t="s">
        <v>74</v>
      </c>
      <c r="AG119">
        <v>52</v>
      </c>
      <c r="AH119">
        <v>52</v>
      </c>
      <c r="AI119">
        <v>53</v>
      </c>
      <c r="AJ119">
        <v>0</v>
      </c>
      <c r="AK119">
        <v>18</v>
      </c>
      <c r="AL119" t="s">
        <v>179</v>
      </c>
      <c r="AM119" t="s">
        <v>180</v>
      </c>
      <c r="AN119" t="s">
        <v>181</v>
      </c>
      <c r="AO119" t="s">
        <v>1538</v>
      </c>
      <c r="AP119" t="s">
        <v>74</v>
      </c>
      <c r="AQ119" t="s">
        <v>74</v>
      </c>
      <c r="AR119" t="s">
        <v>1539</v>
      </c>
      <c r="AS119" t="s">
        <v>1540</v>
      </c>
      <c r="AT119" t="s">
        <v>1541</v>
      </c>
      <c r="AU119">
        <v>1994</v>
      </c>
      <c r="AV119">
        <v>115</v>
      </c>
      <c r="AW119" t="s">
        <v>90</v>
      </c>
      <c r="AX119" t="s">
        <v>74</v>
      </c>
      <c r="AY119" t="s">
        <v>74</v>
      </c>
      <c r="AZ119" t="s">
        <v>74</v>
      </c>
      <c r="BA119" t="s">
        <v>74</v>
      </c>
      <c r="BB119">
        <v>213</v>
      </c>
      <c r="BC119">
        <v>225</v>
      </c>
      <c r="BD119" t="s">
        <v>74</v>
      </c>
      <c r="BE119" t="s">
        <v>1542</v>
      </c>
      <c r="BF119" t="str">
        <f>HYPERLINK("http://dx.doi.org/10.1016/0009-2541(94)90187-2","http://dx.doi.org/10.1016/0009-2541(94)90187-2")</f>
        <v>http://dx.doi.org/10.1016/0009-2541(94)90187-2</v>
      </c>
      <c r="BG119" t="s">
        <v>74</v>
      </c>
      <c r="BH119" t="s">
        <v>74</v>
      </c>
      <c r="BI119">
        <v>13</v>
      </c>
      <c r="BJ119" t="s">
        <v>265</v>
      </c>
      <c r="BK119" t="s">
        <v>93</v>
      </c>
      <c r="BL119" t="s">
        <v>265</v>
      </c>
      <c r="BM119" t="s">
        <v>1543</v>
      </c>
      <c r="BN119" t="s">
        <v>74</v>
      </c>
      <c r="BO119" t="s">
        <v>74</v>
      </c>
      <c r="BP119" t="s">
        <v>74</v>
      </c>
      <c r="BQ119" t="s">
        <v>74</v>
      </c>
      <c r="BR119" t="s">
        <v>96</v>
      </c>
      <c r="BS119" t="s">
        <v>1544</v>
      </c>
      <c r="BT119" t="str">
        <f>HYPERLINK("https%3A%2F%2Fwww.webofscience.com%2Fwos%2Fwoscc%2Ffull-record%2FWOS:A1994NZ61600002","View Full Record in Web of Science")</f>
        <v>View Full Record in Web of Science</v>
      </c>
    </row>
    <row r="120" spans="1:72" x14ac:dyDescent="0.15">
      <c r="A120" t="s">
        <v>72</v>
      </c>
      <c r="B120" t="s">
        <v>1545</v>
      </c>
      <c r="C120" t="s">
        <v>74</v>
      </c>
      <c r="D120" t="s">
        <v>74</v>
      </c>
      <c r="E120" t="s">
        <v>74</v>
      </c>
      <c r="F120" t="s">
        <v>1545</v>
      </c>
      <c r="G120" t="s">
        <v>74</v>
      </c>
      <c r="H120" t="s">
        <v>74</v>
      </c>
      <c r="I120" t="s">
        <v>1546</v>
      </c>
      <c r="J120" t="s">
        <v>713</v>
      </c>
      <c r="K120" t="s">
        <v>74</v>
      </c>
      <c r="L120" t="s">
        <v>74</v>
      </c>
      <c r="M120" t="s">
        <v>77</v>
      </c>
      <c r="N120" t="s">
        <v>78</v>
      </c>
      <c r="O120" t="s">
        <v>74</v>
      </c>
      <c r="P120" t="s">
        <v>74</v>
      </c>
      <c r="Q120" t="s">
        <v>74</v>
      </c>
      <c r="R120" t="s">
        <v>74</v>
      </c>
      <c r="S120" t="s">
        <v>74</v>
      </c>
      <c r="T120" t="s">
        <v>74</v>
      </c>
      <c r="U120" t="s">
        <v>1547</v>
      </c>
      <c r="V120" t="s">
        <v>1548</v>
      </c>
      <c r="W120" t="s">
        <v>1549</v>
      </c>
      <c r="X120" t="s">
        <v>1550</v>
      </c>
      <c r="Y120" t="s">
        <v>74</v>
      </c>
      <c r="Z120" t="s">
        <v>74</v>
      </c>
      <c r="AA120" t="s">
        <v>74</v>
      </c>
      <c r="AB120" t="s">
        <v>74</v>
      </c>
      <c r="AC120" t="s">
        <v>74</v>
      </c>
      <c r="AD120" t="s">
        <v>74</v>
      </c>
      <c r="AE120" t="s">
        <v>74</v>
      </c>
      <c r="AF120" t="s">
        <v>74</v>
      </c>
      <c r="AG120">
        <v>39</v>
      </c>
      <c r="AH120">
        <v>35</v>
      </c>
      <c r="AI120">
        <v>36</v>
      </c>
      <c r="AJ120">
        <v>0</v>
      </c>
      <c r="AK120">
        <v>2</v>
      </c>
      <c r="AL120" t="s">
        <v>108</v>
      </c>
      <c r="AM120" t="s">
        <v>109</v>
      </c>
      <c r="AN120" t="s">
        <v>127</v>
      </c>
      <c r="AO120" t="s">
        <v>719</v>
      </c>
      <c r="AP120" t="s">
        <v>74</v>
      </c>
      <c r="AQ120" t="s">
        <v>74</v>
      </c>
      <c r="AR120" t="s">
        <v>720</v>
      </c>
      <c r="AS120" t="s">
        <v>721</v>
      </c>
      <c r="AT120" t="s">
        <v>1475</v>
      </c>
      <c r="AU120">
        <v>1994</v>
      </c>
      <c r="AV120">
        <v>41</v>
      </c>
      <c r="AW120">
        <v>8</v>
      </c>
      <c r="AX120" t="s">
        <v>74</v>
      </c>
      <c r="AY120" t="s">
        <v>74</v>
      </c>
      <c r="AZ120" t="s">
        <v>74</v>
      </c>
      <c r="BA120" t="s">
        <v>74</v>
      </c>
      <c r="BB120">
        <v>1131</v>
      </c>
      <c r="BC120">
        <v>1157</v>
      </c>
      <c r="BD120" t="s">
        <v>74</v>
      </c>
      <c r="BE120" t="s">
        <v>1551</v>
      </c>
      <c r="BF120" t="str">
        <f>HYPERLINK("http://dx.doi.org/10.1016/0967-0637(94)90037-X","http://dx.doi.org/10.1016/0967-0637(94)90037-X")</f>
        <v>http://dx.doi.org/10.1016/0967-0637(94)90037-X</v>
      </c>
      <c r="BG120" t="s">
        <v>74</v>
      </c>
      <c r="BH120" t="s">
        <v>74</v>
      </c>
      <c r="BI120">
        <v>27</v>
      </c>
      <c r="BJ120" t="s">
        <v>364</v>
      </c>
      <c r="BK120" t="s">
        <v>93</v>
      </c>
      <c r="BL120" t="s">
        <v>364</v>
      </c>
      <c r="BM120" t="s">
        <v>1552</v>
      </c>
      <c r="BN120" t="s">
        <v>74</v>
      </c>
      <c r="BO120" t="s">
        <v>74</v>
      </c>
      <c r="BP120" t="s">
        <v>74</v>
      </c>
      <c r="BQ120" t="s">
        <v>74</v>
      </c>
      <c r="BR120" t="s">
        <v>96</v>
      </c>
      <c r="BS120" t="s">
        <v>1553</v>
      </c>
      <c r="BT120" t="str">
        <f>HYPERLINK("https%3A%2F%2Fwww.webofscience.com%2Fwos%2Fwoscc%2Ffull-record%2FWOS:A1994PH17900001","View Full Record in Web of Science")</f>
        <v>View Full Record in Web of Science</v>
      </c>
    </row>
    <row r="121" spans="1:72" x14ac:dyDescent="0.15">
      <c r="A121" t="s">
        <v>72</v>
      </c>
      <c r="B121" t="s">
        <v>1554</v>
      </c>
      <c r="C121" t="s">
        <v>74</v>
      </c>
      <c r="D121" t="s">
        <v>74</v>
      </c>
      <c r="E121" t="s">
        <v>74</v>
      </c>
      <c r="F121" t="s">
        <v>1554</v>
      </c>
      <c r="G121" t="s">
        <v>74</v>
      </c>
      <c r="H121" t="s">
        <v>74</v>
      </c>
      <c r="I121" t="s">
        <v>1555</v>
      </c>
      <c r="J121" t="s">
        <v>735</v>
      </c>
      <c r="K121" t="s">
        <v>74</v>
      </c>
      <c r="L121" t="s">
        <v>74</v>
      </c>
      <c r="M121" t="s">
        <v>77</v>
      </c>
      <c r="N121" t="s">
        <v>78</v>
      </c>
      <c r="O121" t="s">
        <v>74</v>
      </c>
      <c r="P121" t="s">
        <v>74</v>
      </c>
      <c r="Q121" t="s">
        <v>74</v>
      </c>
      <c r="R121" t="s">
        <v>74</v>
      </c>
      <c r="S121" t="s">
        <v>74</v>
      </c>
      <c r="T121" t="s">
        <v>74</v>
      </c>
      <c r="U121" t="s">
        <v>1556</v>
      </c>
      <c r="V121" t="s">
        <v>1557</v>
      </c>
      <c r="W121" t="s">
        <v>1558</v>
      </c>
      <c r="X121" t="s">
        <v>1559</v>
      </c>
      <c r="Y121" t="s">
        <v>1560</v>
      </c>
      <c r="Z121" t="s">
        <v>74</v>
      </c>
      <c r="AA121" t="s">
        <v>1561</v>
      </c>
      <c r="AB121" t="s">
        <v>1562</v>
      </c>
      <c r="AC121" t="s">
        <v>74</v>
      </c>
      <c r="AD121" t="s">
        <v>74</v>
      </c>
      <c r="AE121" t="s">
        <v>74</v>
      </c>
      <c r="AF121" t="s">
        <v>74</v>
      </c>
      <c r="AG121">
        <v>27</v>
      </c>
      <c r="AH121">
        <v>23</v>
      </c>
      <c r="AI121">
        <v>25</v>
      </c>
      <c r="AJ121">
        <v>0</v>
      </c>
      <c r="AK121">
        <v>2</v>
      </c>
      <c r="AL121" t="s">
        <v>179</v>
      </c>
      <c r="AM121" t="s">
        <v>180</v>
      </c>
      <c r="AN121" t="s">
        <v>181</v>
      </c>
      <c r="AO121" t="s">
        <v>738</v>
      </c>
      <c r="AP121" t="s">
        <v>74</v>
      </c>
      <c r="AQ121" t="s">
        <v>74</v>
      </c>
      <c r="AR121" t="s">
        <v>739</v>
      </c>
      <c r="AS121" t="s">
        <v>740</v>
      </c>
      <c r="AT121" t="s">
        <v>1475</v>
      </c>
      <c r="AU121">
        <v>1994</v>
      </c>
      <c r="AV121">
        <v>126</v>
      </c>
      <c r="AW121" t="s">
        <v>1247</v>
      </c>
      <c r="AX121" t="s">
        <v>74</v>
      </c>
      <c r="AY121" t="s">
        <v>74</v>
      </c>
      <c r="AZ121" t="s">
        <v>74</v>
      </c>
      <c r="BA121" t="s">
        <v>74</v>
      </c>
      <c r="BB121">
        <v>143</v>
      </c>
      <c r="BC121">
        <v>159</v>
      </c>
      <c r="BD121" t="s">
        <v>74</v>
      </c>
      <c r="BE121" t="s">
        <v>1563</v>
      </c>
      <c r="BF121" t="str">
        <f>HYPERLINK("http://dx.doi.org/10.1016/0012-821X(94)90247-X","http://dx.doi.org/10.1016/0012-821X(94)90247-X")</f>
        <v>http://dx.doi.org/10.1016/0012-821X(94)90247-X</v>
      </c>
      <c r="BG121" t="s">
        <v>74</v>
      </c>
      <c r="BH121" t="s">
        <v>74</v>
      </c>
      <c r="BI121">
        <v>17</v>
      </c>
      <c r="BJ121" t="s">
        <v>265</v>
      </c>
      <c r="BK121" t="s">
        <v>93</v>
      </c>
      <c r="BL121" t="s">
        <v>265</v>
      </c>
      <c r="BM121" t="s">
        <v>1564</v>
      </c>
      <c r="BN121" t="s">
        <v>74</v>
      </c>
      <c r="BO121" t="s">
        <v>74</v>
      </c>
      <c r="BP121" t="s">
        <v>74</v>
      </c>
      <c r="BQ121" t="s">
        <v>74</v>
      </c>
      <c r="BR121" t="s">
        <v>96</v>
      </c>
      <c r="BS121" t="s">
        <v>1565</v>
      </c>
      <c r="BT121" t="str">
        <f>HYPERLINK("https%3A%2F%2Fwww.webofscience.com%2Fwos%2Fwoscc%2Ffull-record%2FWOS:A1994PF39100010","View Full Record in Web of Science")</f>
        <v>View Full Record in Web of Science</v>
      </c>
    </row>
    <row r="122" spans="1:72" x14ac:dyDescent="0.15">
      <c r="A122" t="s">
        <v>72</v>
      </c>
      <c r="B122" t="s">
        <v>1566</v>
      </c>
      <c r="C122" t="s">
        <v>74</v>
      </c>
      <c r="D122" t="s">
        <v>74</v>
      </c>
      <c r="E122" t="s">
        <v>74</v>
      </c>
      <c r="F122" t="s">
        <v>1566</v>
      </c>
      <c r="G122" t="s">
        <v>74</v>
      </c>
      <c r="H122" t="s">
        <v>74</v>
      </c>
      <c r="I122" t="s">
        <v>1567</v>
      </c>
      <c r="J122" t="s">
        <v>780</v>
      </c>
      <c r="K122" t="s">
        <v>74</v>
      </c>
      <c r="L122" t="s">
        <v>74</v>
      </c>
      <c r="M122" t="s">
        <v>77</v>
      </c>
      <c r="N122" t="s">
        <v>1188</v>
      </c>
      <c r="O122" t="s">
        <v>1568</v>
      </c>
      <c r="P122" t="s">
        <v>1569</v>
      </c>
      <c r="Q122" t="s">
        <v>1570</v>
      </c>
      <c r="R122" t="s">
        <v>74</v>
      </c>
      <c r="S122" t="s">
        <v>74</v>
      </c>
      <c r="T122" t="s">
        <v>74</v>
      </c>
      <c r="U122" t="s">
        <v>1571</v>
      </c>
      <c r="V122" t="s">
        <v>1572</v>
      </c>
      <c r="W122" t="s">
        <v>1573</v>
      </c>
      <c r="X122" t="s">
        <v>1574</v>
      </c>
      <c r="Y122" t="s">
        <v>1575</v>
      </c>
      <c r="Z122" t="s">
        <v>74</v>
      </c>
      <c r="AA122" t="s">
        <v>74</v>
      </c>
      <c r="AB122" t="s">
        <v>74</v>
      </c>
      <c r="AC122" t="s">
        <v>74</v>
      </c>
      <c r="AD122" t="s">
        <v>74</v>
      </c>
      <c r="AE122" t="s">
        <v>74</v>
      </c>
      <c r="AF122" t="s">
        <v>74</v>
      </c>
      <c r="AG122">
        <v>38</v>
      </c>
      <c r="AH122">
        <v>108</v>
      </c>
      <c r="AI122">
        <v>125</v>
      </c>
      <c r="AJ122">
        <v>0</v>
      </c>
      <c r="AK122">
        <v>20</v>
      </c>
      <c r="AL122" t="s">
        <v>108</v>
      </c>
      <c r="AM122" t="s">
        <v>109</v>
      </c>
      <c r="AN122" t="s">
        <v>127</v>
      </c>
      <c r="AO122" t="s">
        <v>786</v>
      </c>
      <c r="AP122" t="s">
        <v>74</v>
      </c>
      <c r="AQ122" t="s">
        <v>74</v>
      </c>
      <c r="AR122" t="s">
        <v>787</v>
      </c>
      <c r="AS122" t="s">
        <v>788</v>
      </c>
      <c r="AT122" t="s">
        <v>1475</v>
      </c>
      <c r="AU122">
        <v>1994</v>
      </c>
      <c r="AV122">
        <v>58</v>
      </c>
      <c r="AW122">
        <v>15</v>
      </c>
      <c r="AX122" t="s">
        <v>74</v>
      </c>
      <c r="AY122" t="s">
        <v>74</v>
      </c>
      <c r="AZ122" t="s">
        <v>74</v>
      </c>
      <c r="BA122" t="s">
        <v>74</v>
      </c>
      <c r="BB122">
        <v>3217</v>
      </c>
      <c r="BC122">
        <v>3225</v>
      </c>
      <c r="BD122" t="s">
        <v>74</v>
      </c>
      <c r="BE122" t="s">
        <v>1576</v>
      </c>
      <c r="BF122" t="str">
        <f>HYPERLINK("http://dx.doi.org/10.1016/0016-7037(94)90049-3","http://dx.doi.org/10.1016/0016-7037(94)90049-3")</f>
        <v>http://dx.doi.org/10.1016/0016-7037(94)90049-3</v>
      </c>
      <c r="BG122" t="s">
        <v>74</v>
      </c>
      <c r="BH122" t="s">
        <v>74</v>
      </c>
      <c r="BI122">
        <v>9</v>
      </c>
      <c r="BJ122" t="s">
        <v>265</v>
      </c>
      <c r="BK122" t="s">
        <v>1201</v>
      </c>
      <c r="BL122" t="s">
        <v>265</v>
      </c>
      <c r="BM122" t="s">
        <v>1577</v>
      </c>
      <c r="BN122" t="s">
        <v>74</v>
      </c>
      <c r="BO122" t="s">
        <v>74</v>
      </c>
      <c r="BP122" t="s">
        <v>74</v>
      </c>
      <c r="BQ122" t="s">
        <v>74</v>
      </c>
      <c r="BR122" t="s">
        <v>96</v>
      </c>
      <c r="BS122" t="s">
        <v>1578</v>
      </c>
      <c r="BT122" t="str">
        <f>HYPERLINK("https%3A%2F%2Fwww.webofscience.com%2Fwos%2Fwoscc%2Ffull-record%2FWOS:A1994PB99100010","View Full Record in Web of Science")</f>
        <v>View Full Record in Web of Science</v>
      </c>
    </row>
    <row r="123" spans="1:72" x14ac:dyDescent="0.15">
      <c r="A123" t="s">
        <v>72</v>
      </c>
      <c r="B123" t="s">
        <v>1579</v>
      </c>
      <c r="C123" t="s">
        <v>74</v>
      </c>
      <c r="D123" t="s">
        <v>74</v>
      </c>
      <c r="E123" t="s">
        <v>74</v>
      </c>
      <c r="F123" t="s">
        <v>1579</v>
      </c>
      <c r="G123" t="s">
        <v>74</v>
      </c>
      <c r="H123" t="s">
        <v>74</v>
      </c>
      <c r="I123" t="s">
        <v>1580</v>
      </c>
      <c r="J123" t="s">
        <v>780</v>
      </c>
      <c r="K123" t="s">
        <v>74</v>
      </c>
      <c r="L123" t="s">
        <v>74</v>
      </c>
      <c r="M123" t="s">
        <v>77</v>
      </c>
      <c r="N123" t="s">
        <v>1188</v>
      </c>
      <c r="O123" t="s">
        <v>1568</v>
      </c>
      <c r="P123" t="s">
        <v>1569</v>
      </c>
      <c r="Q123" t="s">
        <v>1570</v>
      </c>
      <c r="R123" t="s">
        <v>74</v>
      </c>
      <c r="S123" t="s">
        <v>74</v>
      </c>
      <c r="T123" t="s">
        <v>74</v>
      </c>
      <c r="U123" t="s">
        <v>1581</v>
      </c>
      <c r="V123" t="s">
        <v>1582</v>
      </c>
      <c r="W123" t="s">
        <v>1583</v>
      </c>
      <c r="X123" t="s">
        <v>1584</v>
      </c>
      <c r="Y123" t="s">
        <v>1585</v>
      </c>
      <c r="Z123" t="s">
        <v>74</v>
      </c>
      <c r="AA123" t="s">
        <v>74</v>
      </c>
      <c r="AB123" t="s">
        <v>74</v>
      </c>
      <c r="AC123" t="s">
        <v>74</v>
      </c>
      <c r="AD123" t="s">
        <v>74</v>
      </c>
      <c r="AE123" t="s">
        <v>74</v>
      </c>
      <c r="AF123" t="s">
        <v>74</v>
      </c>
      <c r="AG123">
        <v>30</v>
      </c>
      <c r="AH123">
        <v>126</v>
      </c>
      <c r="AI123">
        <v>133</v>
      </c>
      <c r="AJ123">
        <v>0</v>
      </c>
      <c r="AK123">
        <v>20</v>
      </c>
      <c r="AL123" t="s">
        <v>108</v>
      </c>
      <c r="AM123" t="s">
        <v>109</v>
      </c>
      <c r="AN123" t="s">
        <v>127</v>
      </c>
      <c r="AO123" t="s">
        <v>786</v>
      </c>
      <c r="AP123" t="s">
        <v>74</v>
      </c>
      <c r="AQ123" t="s">
        <v>74</v>
      </c>
      <c r="AR123" t="s">
        <v>787</v>
      </c>
      <c r="AS123" t="s">
        <v>788</v>
      </c>
      <c r="AT123" t="s">
        <v>1475</v>
      </c>
      <c r="AU123">
        <v>1994</v>
      </c>
      <c r="AV123">
        <v>58</v>
      </c>
      <c r="AW123">
        <v>15</v>
      </c>
      <c r="AX123" t="s">
        <v>74</v>
      </c>
      <c r="AY123" t="s">
        <v>74</v>
      </c>
      <c r="AZ123" t="s">
        <v>74</v>
      </c>
      <c r="BA123" t="s">
        <v>74</v>
      </c>
      <c r="BB123">
        <v>3265</v>
      </c>
      <c r="BC123">
        <v>3269</v>
      </c>
      <c r="BD123" t="s">
        <v>74</v>
      </c>
      <c r="BE123" t="s">
        <v>1586</v>
      </c>
      <c r="BF123" t="str">
        <f>HYPERLINK("http://dx.doi.org/10.1016/0016-7037(94)90054-X","http://dx.doi.org/10.1016/0016-7037(94)90054-X")</f>
        <v>http://dx.doi.org/10.1016/0016-7037(94)90054-X</v>
      </c>
      <c r="BG123" t="s">
        <v>74</v>
      </c>
      <c r="BH123" t="s">
        <v>74</v>
      </c>
      <c r="BI123">
        <v>5</v>
      </c>
      <c r="BJ123" t="s">
        <v>265</v>
      </c>
      <c r="BK123" t="s">
        <v>1201</v>
      </c>
      <c r="BL123" t="s">
        <v>265</v>
      </c>
      <c r="BM123" t="s">
        <v>1577</v>
      </c>
      <c r="BN123" t="s">
        <v>74</v>
      </c>
      <c r="BO123" t="s">
        <v>74</v>
      </c>
      <c r="BP123" t="s">
        <v>74</v>
      </c>
      <c r="BQ123" t="s">
        <v>74</v>
      </c>
      <c r="BR123" t="s">
        <v>96</v>
      </c>
      <c r="BS123" t="s">
        <v>1587</v>
      </c>
      <c r="BT123" t="str">
        <f>HYPERLINK("https%3A%2F%2Fwww.webofscience.com%2Fwos%2Fwoscc%2Ffull-record%2FWOS:A1994PB99100015","View Full Record in Web of Science")</f>
        <v>View Full Record in Web of Science</v>
      </c>
    </row>
    <row r="124" spans="1:72" x14ac:dyDescent="0.15">
      <c r="A124" t="s">
        <v>72</v>
      </c>
      <c r="B124" t="s">
        <v>1588</v>
      </c>
      <c r="C124" t="s">
        <v>74</v>
      </c>
      <c r="D124" t="s">
        <v>74</v>
      </c>
      <c r="E124" t="s">
        <v>74</v>
      </c>
      <c r="F124" t="s">
        <v>1588</v>
      </c>
      <c r="G124" t="s">
        <v>74</v>
      </c>
      <c r="H124" t="s">
        <v>74</v>
      </c>
      <c r="I124" t="s">
        <v>1589</v>
      </c>
      <c r="J124" t="s">
        <v>1590</v>
      </c>
      <c r="K124" t="s">
        <v>74</v>
      </c>
      <c r="L124" t="s">
        <v>74</v>
      </c>
      <c r="M124" t="s">
        <v>859</v>
      </c>
      <c r="N124" t="s">
        <v>78</v>
      </c>
      <c r="O124" t="s">
        <v>74</v>
      </c>
      <c r="P124" t="s">
        <v>74</v>
      </c>
      <c r="Q124" t="s">
        <v>74</v>
      </c>
      <c r="R124" t="s">
        <v>74</v>
      </c>
      <c r="S124" t="s">
        <v>74</v>
      </c>
      <c r="T124" t="s">
        <v>74</v>
      </c>
      <c r="U124" t="s">
        <v>1591</v>
      </c>
      <c r="V124" t="s">
        <v>1592</v>
      </c>
      <c r="W124" t="s">
        <v>74</v>
      </c>
      <c r="X124" t="s">
        <v>74</v>
      </c>
      <c r="Y124" t="s">
        <v>1593</v>
      </c>
      <c r="Z124" t="s">
        <v>74</v>
      </c>
      <c r="AA124" t="s">
        <v>1594</v>
      </c>
      <c r="AB124" t="s">
        <v>1595</v>
      </c>
      <c r="AC124" t="s">
        <v>74</v>
      </c>
      <c r="AD124" t="s">
        <v>74</v>
      </c>
      <c r="AE124" t="s">
        <v>74</v>
      </c>
      <c r="AF124" t="s">
        <v>74</v>
      </c>
      <c r="AG124">
        <v>26</v>
      </c>
      <c r="AH124">
        <v>2</v>
      </c>
      <c r="AI124">
        <v>2</v>
      </c>
      <c r="AJ124">
        <v>0</v>
      </c>
      <c r="AK124">
        <v>2</v>
      </c>
      <c r="AL124" t="s">
        <v>1596</v>
      </c>
      <c r="AM124" t="s">
        <v>863</v>
      </c>
      <c r="AN124" t="s">
        <v>1597</v>
      </c>
      <c r="AO124" t="s">
        <v>1598</v>
      </c>
      <c r="AP124" t="s">
        <v>74</v>
      </c>
      <c r="AQ124" t="s">
        <v>74</v>
      </c>
      <c r="AR124" t="s">
        <v>1599</v>
      </c>
      <c r="AS124" t="s">
        <v>1600</v>
      </c>
      <c r="AT124" t="s">
        <v>1601</v>
      </c>
      <c r="AU124">
        <v>1994</v>
      </c>
      <c r="AV124" t="s">
        <v>74</v>
      </c>
      <c r="AW124" t="s">
        <v>1602</v>
      </c>
      <c r="AX124" t="s">
        <v>74</v>
      </c>
      <c r="AY124" t="s">
        <v>74</v>
      </c>
      <c r="AZ124" t="s">
        <v>74</v>
      </c>
      <c r="BA124" t="s">
        <v>74</v>
      </c>
      <c r="BB124">
        <v>1212</v>
      </c>
      <c r="BC124">
        <v>1226</v>
      </c>
      <c r="BD124" t="s">
        <v>74</v>
      </c>
      <c r="BE124" t="s">
        <v>74</v>
      </c>
      <c r="BF124" t="s">
        <v>74</v>
      </c>
      <c r="BG124" t="s">
        <v>74</v>
      </c>
      <c r="BH124" t="s">
        <v>74</v>
      </c>
      <c r="BI124">
        <v>15</v>
      </c>
      <c r="BJ124" t="s">
        <v>265</v>
      </c>
      <c r="BK124" t="s">
        <v>93</v>
      </c>
      <c r="BL124" t="s">
        <v>265</v>
      </c>
      <c r="BM124" t="s">
        <v>1603</v>
      </c>
      <c r="BN124" t="s">
        <v>74</v>
      </c>
      <c r="BO124" t="s">
        <v>74</v>
      </c>
      <c r="BP124" t="s">
        <v>74</v>
      </c>
      <c r="BQ124" t="s">
        <v>74</v>
      </c>
      <c r="BR124" t="s">
        <v>96</v>
      </c>
      <c r="BS124" t="s">
        <v>1604</v>
      </c>
      <c r="BT124" t="str">
        <f>HYPERLINK("https%3A%2F%2Fwww.webofscience.com%2Fwos%2Fwoscc%2Ffull-record%2FWOS:A1994PN12800006","View Full Record in Web of Science")</f>
        <v>View Full Record in Web of Science</v>
      </c>
    </row>
    <row r="125" spans="1:72" x14ac:dyDescent="0.15">
      <c r="A125" t="s">
        <v>72</v>
      </c>
      <c r="B125" t="s">
        <v>1605</v>
      </c>
      <c r="C125" t="s">
        <v>74</v>
      </c>
      <c r="D125" t="s">
        <v>74</v>
      </c>
      <c r="E125" t="s">
        <v>74</v>
      </c>
      <c r="F125" t="s">
        <v>1605</v>
      </c>
      <c r="G125" t="s">
        <v>74</v>
      </c>
      <c r="H125" t="s">
        <v>74</v>
      </c>
      <c r="I125" t="s">
        <v>1606</v>
      </c>
      <c r="J125" t="s">
        <v>806</v>
      </c>
      <c r="K125" t="s">
        <v>74</v>
      </c>
      <c r="L125" t="s">
        <v>74</v>
      </c>
      <c r="M125" t="s">
        <v>77</v>
      </c>
      <c r="N125" t="s">
        <v>78</v>
      </c>
      <c r="O125" t="s">
        <v>74</v>
      </c>
      <c r="P125" t="s">
        <v>74</v>
      </c>
      <c r="Q125" t="s">
        <v>74</v>
      </c>
      <c r="R125" t="s">
        <v>74</v>
      </c>
      <c r="S125" t="s">
        <v>74</v>
      </c>
      <c r="T125" t="s">
        <v>74</v>
      </c>
      <c r="U125" t="s">
        <v>1607</v>
      </c>
      <c r="V125" t="s">
        <v>1608</v>
      </c>
      <c r="W125" t="s">
        <v>1609</v>
      </c>
      <c r="X125" t="s">
        <v>1610</v>
      </c>
      <c r="Y125" t="s">
        <v>1611</v>
      </c>
      <c r="Z125" t="s">
        <v>74</v>
      </c>
      <c r="AA125" t="s">
        <v>74</v>
      </c>
      <c r="AB125" t="s">
        <v>74</v>
      </c>
      <c r="AC125" t="s">
        <v>74</v>
      </c>
      <c r="AD125" t="s">
        <v>74</v>
      </c>
      <c r="AE125" t="s">
        <v>74</v>
      </c>
      <c r="AF125" t="s">
        <v>74</v>
      </c>
      <c r="AG125">
        <v>27</v>
      </c>
      <c r="AH125">
        <v>82</v>
      </c>
      <c r="AI125">
        <v>92</v>
      </c>
      <c r="AJ125">
        <v>1</v>
      </c>
      <c r="AK125">
        <v>3</v>
      </c>
      <c r="AL125" t="s">
        <v>813</v>
      </c>
      <c r="AM125" t="s">
        <v>814</v>
      </c>
      <c r="AN125" t="s">
        <v>815</v>
      </c>
      <c r="AO125" t="s">
        <v>816</v>
      </c>
      <c r="AP125" t="s">
        <v>74</v>
      </c>
      <c r="AQ125" t="s">
        <v>74</v>
      </c>
      <c r="AR125" t="s">
        <v>806</v>
      </c>
      <c r="AS125" t="s">
        <v>188</v>
      </c>
      <c r="AT125" t="s">
        <v>1475</v>
      </c>
      <c r="AU125">
        <v>1994</v>
      </c>
      <c r="AV125">
        <v>22</v>
      </c>
      <c r="AW125">
        <v>8</v>
      </c>
      <c r="AX125" t="s">
        <v>74</v>
      </c>
      <c r="AY125" t="s">
        <v>74</v>
      </c>
      <c r="AZ125" t="s">
        <v>74</v>
      </c>
      <c r="BA125" t="s">
        <v>74</v>
      </c>
      <c r="BB125">
        <v>675</v>
      </c>
      <c r="BC125">
        <v>678</v>
      </c>
      <c r="BD125" t="s">
        <v>74</v>
      </c>
      <c r="BE125" t="s">
        <v>1612</v>
      </c>
      <c r="BF125" t="str">
        <f>HYPERLINK("http://dx.doi.org/10.1130/0091-7613(1994)022&lt;0675:IADATC&gt;2.3.CO;2","http://dx.doi.org/10.1130/0091-7613(1994)022&lt;0675:IADATC&gt;2.3.CO;2")</f>
        <v>http://dx.doi.org/10.1130/0091-7613(1994)022&lt;0675:IADATC&gt;2.3.CO;2</v>
      </c>
      <c r="BG125" t="s">
        <v>74</v>
      </c>
      <c r="BH125" t="s">
        <v>74</v>
      </c>
      <c r="BI125">
        <v>4</v>
      </c>
      <c r="BJ125" t="s">
        <v>188</v>
      </c>
      <c r="BK125" t="s">
        <v>93</v>
      </c>
      <c r="BL125" t="s">
        <v>188</v>
      </c>
      <c r="BM125" t="s">
        <v>1613</v>
      </c>
      <c r="BN125" t="s">
        <v>74</v>
      </c>
      <c r="BO125" t="s">
        <v>74</v>
      </c>
      <c r="BP125" t="s">
        <v>74</v>
      </c>
      <c r="BQ125" t="s">
        <v>74</v>
      </c>
      <c r="BR125" t="s">
        <v>96</v>
      </c>
      <c r="BS125" t="s">
        <v>1614</v>
      </c>
      <c r="BT125" t="str">
        <f>HYPERLINK("https%3A%2F%2Fwww.webofscience.com%2Fwos%2Fwoscc%2Ffull-record%2FWOS:A1994PA13600001","View Full Record in Web of Science")</f>
        <v>View Full Record in Web of Science</v>
      </c>
    </row>
    <row r="126" spans="1:72" x14ac:dyDescent="0.15">
      <c r="A126" t="s">
        <v>72</v>
      </c>
      <c r="B126" t="s">
        <v>1615</v>
      </c>
      <c r="C126" t="s">
        <v>74</v>
      </c>
      <c r="D126" t="s">
        <v>74</v>
      </c>
      <c r="E126" t="s">
        <v>74</v>
      </c>
      <c r="F126" t="s">
        <v>1615</v>
      </c>
      <c r="G126" t="s">
        <v>74</v>
      </c>
      <c r="H126" t="s">
        <v>74</v>
      </c>
      <c r="I126" t="s">
        <v>1616</v>
      </c>
      <c r="J126" t="s">
        <v>1617</v>
      </c>
      <c r="K126" t="s">
        <v>74</v>
      </c>
      <c r="L126" t="s">
        <v>74</v>
      </c>
      <c r="M126" t="s">
        <v>77</v>
      </c>
      <c r="N126" t="s">
        <v>78</v>
      </c>
      <c r="O126" t="s">
        <v>74</v>
      </c>
      <c r="P126" t="s">
        <v>74</v>
      </c>
      <c r="Q126" t="s">
        <v>74</v>
      </c>
      <c r="R126" t="s">
        <v>74</v>
      </c>
      <c r="S126" t="s">
        <v>74</v>
      </c>
      <c r="T126" t="s">
        <v>1618</v>
      </c>
      <c r="U126" t="s">
        <v>1619</v>
      </c>
      <c r="V126" t="s">
        <v>1620</v>
      </c>
      <c r="W126" t="s">
        <v>1621</v>
      </c>
      <c r="X126" t="s">
        <v>74</v>
      </c>
      <c r="Y126" t="s">
        <v>1622</v>
      </c>
      <c r="Z126" t="s">
        <v>74</v>
      </c>
      <c r="AA126" t="s">
        <v>1623</v>
      </c>
      <c r="AB126" t="s">
        <v>74</v>
      </c>
      <c r="AC126" t="s">
        <v>74</v>
      </c>
      <c r="AD126" t="s">
        <v>74</v>
      </c>
      <c r="AE126" t="s">
        <v>74</v>
      </c>
      <c r="AF126" t="s">
        <v>74</v>
      </c>
      <c r="AG126">
        <v>23</v>
      </c>
      <c r="AH126">
        <v>14</v>
      </c>
      <c r="AI126">
        <v>14</v>
      </c>
      <c r="AJ126">
        <v>2</v>
      </c>
      <c r="AK126">
        <v>7</v>
      </c>
      <c r="AL126" t="s">
        <v>1624</v>
      </c>
      <c r="AM126" t="s">
        <v>109</v>
      </c>
      <c r="AN126" t="s">
        <v>1625</v>
      </c>
      <c r="AO126" t="s">
        <v>1626</v>
      </c>
      <c r="AP126" t="s">
        <v>1627</v>
      </c>
      <c r="AQ126" t="s">
        <v>74</v>
      </c>
      <c r="AR126" t="s">
        <v>1628</v>
      </c>
      <c r="AS126" t="s">
        <v>1629</v>
      </c>
      <c r="AT126" t="s">
        <v>1475</v>
      </c>
      <c r="AU126">
        <v>1994</v>
      </c>
      <c r="AV126">
        <v>51</v>
      </c>
      <c r="AW126">
        <v>3</v>
      </c>
      <c r="AX126" t="s">
        <v>74</v>
      </c>
      <c r="AY126" t="s">
        <v>74</v>
      </c>
      <c r="AZ126" t="s">
        <v>74</v>
      </c>
      <c r="BA126" t="s">
        <v>74</v>
      </c>
      <c r="BB126">
        <v>299</v>
      </c>
      <c r="BC126">
        <v>313</v>
      </c>
      <c r="BD126" t="s">
        <v>74</v>
      </c>
      <c r="BE126" t="s">
        <v>1630</v>
      </c>
      <c r="BF126" t="str">
        <f>HYPERLINK("http://dx.doi.org/10.1006/jmsc.1994.1031","http://dx.doi.org/10.1006/jmsc.1994.1031")</f>
        <v>http://dx.doi.org/10.1006/jmsc.1994.1031</v>
      </c>
      <c r="BG126" t="s">
        <v>74</v>
      </c>
      <c r="BH126" t="s">
        <v>74</v>
      </c>
      <c r="BI126">
        <v>15</v>
      </c>
      <c r="BJ126" t="s">
        <v>1631</v>
      </c>
      <c r="BK126" t="s">
        <v>93</v>
      </c>
      <c r="BL126" t="s">
        <v>1631</v>
      </c>
      <c r="BM126" t="s">
        <v>1632</v>
      </c>
      <c r="BN126" t="s">
        <v>74</v>
      </c>
      <c r="BO126" t="s">
        <v>334</v>
      </c>
      <c r="BP126" t="s">
        <v>74</v>
      </c>
      <c r="BQ126" t="s">
        <v>74</v>
      </c>
      <c r="BR126" t="s">
        <v>96</v>
      </c>
      <c r="BS126" t="s">
        <v>1633</v>
      </c>
      <c r="BT126" t="str">
        <f>HYPERLINK("https%3A%2F%2Fwww.webofscience.com%2Fwos%2Fwoscc%2Ffull-record%2FWOS:A1994PF60200007","View Full Record in Web of Science")</f>
        <v>View Full Record in Web of Science</v>
      </c>
    </row>
    <row r="127" spans="1:72" x14ac:dyDescent="0.15">
      <c r="A127" t="s">
        <v>72</v>
      </c>
      <c r="B127" t="s">
        <v>1634</v>
      </c>
      <c r="C127" t="s">
        <v>74</v>
      </c>
      <c r="D127" t="s">
        <v>74</v>
      </c>
      <c r="E127" t="s">
        <v>74</v>
      </c>
      <c r="F127" t="s">
        <v>1634</v>
      </c>
      <c r="G127" t="s">
        <v>74</v>
      </c>
      <c r="H127" t="s">
        <v>74</v>
      </c>
      <c r="I127" t="s">
        <v>1635</v>
      </c>
      <c r="J127" t="s">
        <v>1617</v>
      </c>
      <c r="K127" t="s">
        <v>74</v>
      </c>
      <c r="L127" t="s">
        <v>74</v>
      </c>
      <c r="M127" t="s">
        <v>77</v>
      </c>
      <c r="N127" t="s">
        <v>78</v>
      </c>
      <c r="O127" t="s">
        <v>74</v>
      </c>
      <c r="P127" t="s">
        <v>74</v>
      </c>
      <c r="Q127" t="s">
        <v>74</v>
      </c>
      <c r="R127" t="s">
        <v>74</v>
      </c>
      <c r="S127" t="s">
        <v>74</v>
      </c>
      <c r="T127" t="s">
        <v>1636</v>
      </c>
      <c r="U127" t="s">
        <v>74</v>
      </c>
      <c r="V127" t="s">
        <v>1637</v>
      </c>
      <c r="W127" t="s">
        <v>907</v>
      </c>
      <c r="X127" t="s">
        <v>151</v>
      </c>
      <c r="Y127" t="s">
        <v>1638</v>
      </c>
      <c r="Z127" t="s">
        <v>74</v>
      </c>
      <c r="AA127" t="s">
        <v>1639</v>
      </c>
      <c r="AB127" t="s">
        <v>1640</v>
      </c>
      <c r="AC127" t="s">
        <v>74</v>
      </c>
      <c r="AD127" t="s">
        <v>74</v>
      </c>
      <c r="AE127" t="s">
        <v>74</v>
      </c>
      <c r="AF127" t="s">
        <v>74</v>
      </c>
      <c r="AG127">
        <v>31</v>
      </c>
      <c r="AH127">
        <v>28</v>
      </c>
      <c r="AI127">
        <v>28</v>
      </c>
      <c r="AJ127">
        <v>0</v>
      </c>
      <c r="AK127">
        <v>6</v>
      </c>
      <c r="AL127" t="s">
        <v>1641</v>
      </c>
      <c r="AM127" t="s">
        <v>305</v>
      </c>
      <c r="AN127" t="s">
        <v>1642</v>
      </c>
      <c r="AO127" t="s">
        <v>1626</v>
      </c>
      <c r="AP127" t="s">
        <v>74</v>
      </c>
      <c r="AQ127" t="s">
        <v>74</v>
      </c>
      <c r="AR127" t="s">
        <v>1628</v>
      </c>
      <c r="AS127" t="s">
        <v>1629</v>
      </c>
      <c r="AT127" t="s">
        <v>1475</v>
      </c>
      <c r="AU127">
        <v>1994</v>
      </c>
      <c r="AV127">
        <v>51</v>
      </c>
      <c r="AW127">
        <v>3</v>
      </c>
      <c r="AX127" t="s">
        <v>74</v>
      </c>
      <c r="AY127" t="s">
        <v>74</v>
      </c>
      <c r="AZ127" t="s">
        <v>74</v>
      </c>
      <c r="BA127" t="s">
        <v>74</v>
      </c>
      <c r="BB127">
        <v>337</v>
      </c>
      <c r="BC127">
        <v>344</v>
      </c>
      <c r="BD127" t="s">
        <v>74</v>
      </c>
      <c r="BE127" t="s">
        <v>1643</v>
      </c>
      <c r="BF127" t="str">
        <f>HYPERLINK("http://dx.doi.org/10.1006/jmsc.1994.1034","http://dx.doi.org/10.1006/jmsc.1994.1034")</f>
        <v>http://dx.doi.org/10.1006/jmsc.1994.1034</v>
      </c>
      <c r="BG127" t="s">
        <v>74</v>
      </c>
      <c r="BH127" t="s">
        <v>74</v>
      </c>
      <c r="BI127">
        <v>8</v>
      </c>
      <c r="BJ127" t="s">
        <v>1631</v>
      </c>
      <c r="BK127" t="s">
        <v>93</v>
      </c>
      <c r="BL127" t="s">
        <v>1631</v>
      </c>
      <c r="BM127" t="s">
        <v>1632</v>
      </c>
      <c r="BN127" t="s">
        <v>74</v>
      </c>
      <c r="BO127" t="s">
        <v>334</v>
      </c>
      <c r="BP127" t="s">
        <v>74</v>
      </c>
      <c r="BQ127" t="s">
        <v>74</v>
      </c>
      <c r="BR127" t="s">
        <v>96</v>
      </c>
      <c r="BS127" t="s">
        <v>1644</v>
      </c>
      <c r="BT127" t="str">
        <f>HYPERLINK("https%3A%2F%2Fwww.webofscience.com%2Fwos%2Fwoscc%2Ffull-record%2FWOS:A1994PF60200010","View Full Record in Web of Science")</f>
        <v>View Full Record in Web of Science</v>
      </c>
    </row>
    <row r="128" spans="1:72" x14ac:dyDescent="0.15">
      <c r="A128" t="s">
        <v>72</v>
      </c>
      <c r="B128" t="s">
        <v>1645</v>
      </c>
      <c r="C128" t="s">
        <v>74</v>
      </c>
      <c r="D128" t="s">
        <v>74</v>
      </c>
      <c r="E128" t="s">
        <v>74</v>
      </c>
      <c r="F128" t="s">
        <v>1645</v>
      </c>
      <c r="G128" t="s">
        <v>74</v>
      </c>
      <c r="H128" t="s">
        <v>74</v>
      </c>
      <c r="I128" t="s">
        <v>1646</v>
      </c>
      <c r="J128" t="s">
        <v>917</v>
      </c>
      <c r="K128" t="s">
        <v>74</v>
      </c>
      <c r="L128" t="s">
        <v>74</v>
      </c>
      <c r="M128" t="s">
        <v>77</v>
      </c>
      <c r="N128" t="s">
        <v>78</v>
      </c>
      <c r="O128" t="s">
        <v>74</v>
      </c>
      <c r="P128" t="s">
        <v>74</v>
      </c>
      <c r="Q128" t="s">
        <v>74</v>
      </c>
      <c r="R128" t="s">
        <v>74</v>
      </c>
      <c r="S128" t="s">
        <v>74</v>
      </c>
      <c r="T128" t="s">
        <v>1647</v>
      </c>
      <c r="U128" t="s">
        <v>1648</v>
      </c>
      <c r="V128" t="s">
        <v>1649</v>
      </c>
      <c r="W128" t="s">
        <v>1471</v>
      </c>
      <c r="X128" t="s">
        <v>151</v>
      </c>
      <c r="Y128" t="s">
        <v>1650</v>
      </c>
      <c r="Z128" t="s">
        <v>74</v>
      </c>
      <c r="AA128" t="s">
        <v>1651</v>
      </c>
      <c r="AB128" t="s">
        <v>74</v>
      </c>
      <c r="AC128" t="s">
        <v>74</v>
      </c>
      <c r="AD128" t="s">
        <v>74</v>
      </c>
      <c r="AE128" t="s">
        <v>74</v>
      </c>
      <c r="AF128" t="s">
        <v>74</v>
      </c>
      <c r="AG128">
        <v>51</v>
      </c>
      <c r="AH128">
        <v>86</v>
      </c>
      <c r="AI128">
        <v>92</v>
      </c>
      <c r="AJ128">
        <v>0</v>
      </c>
      <c r="AK128">
        <v>10</v>
      </c>
      <c r="AL128" t="s">
        <v>926</v>
      </c>
      <c r="AM128" t="s">
        <v>927</v>
      </c>
      <c r="AN128" t="s">
        <v>1652</v>
      </c>
      <c r="AO128" t="s">
        <v>929</v>
      </c>
      <c r="AP128" t="s">
        <v>74</v>
      </c>
      <c r="AQ128" t="s">
        <v>74</v>
      </c>
      <c r="AR128" t="s">
        <v>931</v>
      </c>
      <c r="AS128" t="s">
        <v>932</v>
      </c>
      <c r="AT128" t="s">
        <v>1475</v>
      </c>
      <c r="AU128">
        <v>1994</v>
      </c>
      <c r="AV128">
        <v>193</v>
      </c>
      <c r="AW128" t="s">
        <v>74</v>
      </c>
      <c r="AX128" t="s">
        <v>74</v>
      </c>
      <c r="AY128" t="s">
        <v>74</v>
      </c>
      <c r="AZ128" t="s">
        <v>74</v>
      </c>
      <c r="BA128" t="s">
        <v>74</v>
      </c>
      <c r="BB128">
        <v>119</v>
      </c>
      <c r="BC128">
        <v>137</v>
      </c>
      <c r="BD128" t="s">
        <v>74</v>
      </c>
      <c r="BE128" t="s">
        <v>74</v>
      </c>
      <c r="BF128" t="s">
        <v>74</v>
      </c>
      <c r="BG128" t="s">
        <v>74</v>
      </c>
      <c r="BH128" t="s">
        <v>74</v>
      </c>
      <c r="BI128">
        <v>19</v>
      </c>
      <c r="BJ128" t="s">
        <v>883</v>
      </c>
      <c r="BK128" t="s">
        <v>93</v>
      </c>
      <c r="BL128" t="s">
        <v>884</v>
      </c>
      <c r="BM128" t="s">
        <v>1653</v>
      </c>
      <c r="BN128">
        <v>9317461</v>
      </c>
      <c r="BO128" t="s">
        <v>74</v>
      </c>
      <c r="BP128" t="s">
        <v>74</v>
      </c>
      <c r="BQ128" t="s">
        <v>74</v>
      </c>
      <c r="BR128" t="s">
        <v>96</v>
      </c>
      <c r="BS128" t="s">
        <v>1654</v>
      </c>
      <c r="BT128" t="str">
        <f>HYPERLINK("https%3A%2F%2Fwww.webofscience.com%2Fwos%2Fwoscc%2Ffull-record%2FWOS:A1994PD18200007","View Full Record in Web of Science")</f>
        <v>View Full Record in Web of Science</v>
      </c>
    </row>
    <row r="129" spans="1:72" x14ac:dyDescent="0.15">
      <c r="A129" t="s">
        <v>72</v>
      </c>
      <c r="B129" t="s">
        <v>1655</v>
      </c>
      <c r="C129" t="s">
        <v>74</v>
      </c>
      <c r="D129" t="s">
        <v>74</v>
      </c>
      <c r="E129" t="s">
        <v>74</v>
      </c>
      <c r="F129" t="s">
        <v>1655</v>
      </c>
      <c r="G129" t="s">
        <v>74</v>
      </c>
      <c r="H129" t="s">
        <v>74</v>
      </c>
      <c r="I129" t="s">
        <v>1656</v>
      </c>
      <c r="J129" t="s">
        <v>937</v>
      </c>
      <c r="K129" t="s">
        <v>74</v>
      </c>
      <c r="L129" t="s">
        <v>74</v>
      </c>
      <c r="M129" t="s">
        <v>77</v>
      </c>
      <c r="N129" t="s">
        <v>557</v>
      </c>
      <c r="O129" t="s">
        <v>74</v>
      </c>
      <c r="P129" t="s">
        <v>74</v>
      </c>
      <c r="Q129" t="s">
        <v>74</v>
      </c>
      <c r="R129" t="s">
        <v>74</v>
      </c>
      <c r="S129" t="s">
        <v>74</v>
      </c>
      <c r="T129" t="s">
        <v>74</v>
      </c>
      <c r="U129" t="s">
        <v>1657</v>
      </c>
      <c r="V129" t="s">
        <v>74</v>
      </c>
      <c r="W129" t="s">
        <v>1658</v>
      </c>
      <c r="X129" t="s">
        <v>1659</v>
      </c>
      <c r="Y129" t="s">
        <v>1660</v>
      </c>
      <c r="Z129" t="s">
        <v>74</v>
      </c>
      <c r="AA129" t="s">
        <v>1661</v>
      </c>
      <c r="AB129" t="s">
        <v>1662</v>
      </c>
      <c r="AC129" t="s">
        <v>74</v>
      </c>
      <c r="AD129" t="s">
        <v>74</v>
      </c>
      <c r="AE129" t="s">
        <v>74</v>
      </c>
      <c r="AF129" t="s">
        <v>74</v>
      </c>
      <c r="AG129">
        <v>8</v>
      </c>
      <c r="AH129">
        <v>10</v>
      </c>
      <c r="AI129">
        <v>10</v>
      </c>
      <c r="AJ129">
        <v>0</v>
      </c>
      <c r="AK129">
        <v>1</v>
      </c>
      <c r="AL129" t="s">
        <v>284</v>
      </c>
      <c r="AM129" t="s">
        <v>285</v>
      </c>
      <c r="AN129" t="s">
        <v>286</v>
      </c>
      <c r="AO129" t="s">
        <v>944</v>
      </c>
      <c r="AP129" t="s">
        <v>945</v>
      </c>
      <c r="AQ129" t="s">
        <v>74</v>
      </c>
      <c r="AR129" t="s">
        <v>946</v>
      </c>
      <c r="AS129" t="s">
        <v>947</v>
      </c>
      <c r="AT129" t="s">
        <v>1541</v>
      </c>
      <c r="AU129">
        <v>1994</v>
      </c>
      <c r="AV129">
        <v>99</v>
      </c>
      <c r="AW129" t="s">
        <v>1663</v>
      </c>
      <c r="AX129" t="s">
        <v>74</v>
      </c>
      <c r="AY129" t="s">
        <v>74</v>
      </c>
      <c r="AZ129" t="s">
        <v>74</v>
      </c>
      <c r="BA129" t="s">
        <v>74</v>
      </c>
      <c r="BB129">
        <v>14941</v>
      </c>
      <c r="BC129">
        <v>14945</v>
      </c>
      <c r="BD129" t="s">
        <v>74</v>
      </c>
      <c r="BE129" t="s">
        <v>1664</v>
      </c>
      <c r="BF129" t="str">
        <f>HYPERLINK("http://dx.doi.org/10.1029/94JA00364","http://dx.doi.org/10.1029/94JA00364")</f>
        <v>http://dx.doi.org/10.1029/94JA00364</v>
      </c>
      <c r="BG129" t="s">
        <v>74</v>
      </c>
      <c r="BH129" t="s">
        <v>74</v>
      </c>
      <c r="BI129">
        <v>5</v>
      </c>
      <c r="BJ129" t="s">
        <v>950</v>
      </c>
      <c r="BK129" t="s">
        <v>93</v>
      </c>
      <c r="BL129" t="s">
        <v>950</v>
      </c>
      <c r="BM129" t="s">
        <v>1665</v>
      </c>
      <c r="BN129" t="s">
        <v>74</v>
      </c>
      <c r="BO129" t="s">
        <v>74</v>
      </c>
      <c r="BP129" t="s">
        <v>74</v>
      </c>
      <c r="BQ129" t="s">
        <v>74</v>
      </c>
      <c r="BR129" t="s">
        <v>96</v>
      </c>
      <c r="BS129" t="s">
        <v>1666</v>
      </c>
      <c r="BT129" t="str">
        <f>HYPERLINK("https%3A%2F%2Fwww.webofscience.com%2Fwos%2Fwoscc%2Ffull-record%2FWOS:A1994PA01500023","View Full Record in Web of Science")</f>
        <v>View Full Record in Web of Science</v>
      </c>
    </row>
    <row r="130" spans="1:72" x14ac:dyDescent="0.15">
      <c r="A130" t="s">
        <v>72</v>
      </c>
      <c r="B130" t="s">
        <v>1667</v>
      </c>
      <c r="C130" t="s">
        <v>74</v>
      </c>
      <c r="D130" t="s">
        <v>74</v>
      </c>
      <c r="E130" t="s">
        <v>74</v>
      </c>
      <c r="F130" t="s">
        <v>1667</v>
      </c>
      <c r="G130" t="s">
        <v>74</v>
      </c>
      <c r="H130" t="s">
        <v>74</v>
      </c>
      <c r="I130" t="s">
        <v>1668</v>
      </c>
      <c r="J130" t="s">
        <v>1669</v>
      </c>
      <c r="K130" t="s">
        <v>74</v>
      </c>
      <c r="L130" t="s">
        <v>74</v>
      </c>
      <c r="M130" t="s">
        <v>77</v>
      </c>
      <c r="N130" t="s">
        <v>78</v>
      </c>
      <c r="O130" t="s">
        <v>74</v>
      </c>
      <c r="P130" t="s">
        <v>74</v>
      </c>
      <c r="Q130" t="s">
        <v>74</v>
      </c>
      <c r="R130" t="s">
        <v>74</v>
      </c>
      <c r="S130" t="s">
        <v>74</v>
      </c>
      <c r="T130" t="s">
        <v>1670</v>
      </c>
      <c r="U130" t="s">
        <v>1671</v>
      </c>
      <c r="V130" t="s">
        <v>1672</v>
      </c>
      <c r="W130" t="s">
        <v>1673</v>
      </c>
      <c r="X130" t="s">
        <v>1674</v>
      </c>
      <c r="Y130" t="s">
        <v>1675</v>
      </c>
      <c r="Z130" t="s">
        <v>74</v>
      </c>
      <c r="AA130" t="s">
        <v>74</v>
      </c>
      <c r="AB130" t="s">
        <v>1676</v>
      </c>
      <c r="AC130" t="s">
        <v>74</v>
      </c>
      <c r="AD130" t="s">
        <v>74</v>
      </c>
      <c r="AE130" t="s">
        <v>74</v>
      </c>
      <c r="AF130" t="s">
        <v>74</v>
      </c>
      <c r="AG130">
        <v>29</v>
      </c>
      <c r="AH130">
        <v>53</v>
      </c>
      <c r="AI130">
        <v>57</v>
      </c>
      <c r="AJ130">
        <v>0</v>
      </c>
      <c r="AK130">
        <v>11</v>
      </c>
      <c r="AL130" t="s">
        <v>108</v>
      </c>
      <c r="AM130" t="s">
        <v>109</v>
      </c>
      <c r="AN130" t="s">
        <v>127</v>
      </c>
      <c r="AO130" t="s">
        <v>1677</v>
      </c>
      <c r="AP130" t="s">
        <v>74</v>
      </c>
      <c r="AQ130" t="s">
        <v>74</v>
      </c>
      <c r="AR130" t="s">
        <v>1678</v>
      </c>
      <c r="AS130" t="s">
        <v>1679</v>
      </c>
      <c r="AT130" t="s">
        <v>1475</v>
      </c>
      <c r="AU130">
        <v>1994</v>
      </c>
      <c r="AV130">
        <v>40</v>
      </c>
      <c r="AW130">
        <v>8</v>
      </c>
      <c r="AX130" t="s">
        <v>74</v>
      </c>
      <c r="AY130" t="s">
        <v>74</v>
      </c>
      <c r="AZ130" t="s">
        <v>74</v>
      </c>
      <c r="BA130" t="s">
        <v>74</v>
      </c>
      <c r="BB130">
        <v>715</v>
      </c>
      <c r="BC130">
        <v>722</v>
      </c>
      <c r="BD130" t="s">
        <v>74</v>
      </c>
      <c r="BE130" t="s">
        <v>1680</v>
      </c>
      <c r="BF130" t="str">
        <f>HYPERLINK("http://dx.doi.org/10.1016/0022-1910(94)90099-X","http://dx.doi.org/10.1016/0022-1910(94)90099-X")</f>
        <v>http://dx.doi.org/10.1016/0022-1910(94)90099-X</v>
      </c>
      <c r="BG130" t="s">
        <v>74</v>
      </c>
      <c r="BH130" t="s">
        <v>74</v>
      </c>
      <c r="BI130">
        <v>8</v>
      </c>
      <c r="BJ130" t="s">
        <v>1681</v>
      </c>
      <c r="BK130" t="s">
        <v>93</v>
      </c>
      <c r="BL130" t="s">
        <v>1681</v>
      </c>
      <c r="BM130" t="s">
        <v>1682</v>
      </c>
      <c r="BN130" t="s">
        <v>74</v>
      </c>
      <c r="BO130" t="s">
        <v>74</v>
      </c>
      <c r="BP130" t="s">
        <v>74</v>
      </c>
      <c r="BQ130" t="s">
        <v>74</v>
      </c>
      <c r="BR130" t="s">
        <v>96</v>
      </c>
      <c r="BS130" t="s">
        <v>1683</v>
      </c>
      <c r="BT130" t="str">
        <f>HYPERLINK("https%3A%2F%2Fwww.webofscience.com%2Fwos%2Fwoscc%2Ffull-record%2FWOS:A1994PC51600009","View Full Record in Web of Science")</f>
        <v>View Full Record in Web of Science</v>
      </c>
    </row>
    <row r="131" spans="1:72" x14ac:dyDescent="0.15">
      <c r="A131" t="s">
        <v>72</v>
      </c>
      <c r="B131" t="s">
        <v>1684</v>
      </c>
      <c r="C131" t="s">
        <v>74</v>
      </c>
      <c r="D131" t="s">
        <v>74</v>
      </c>
      <c r="E131" t="s">
        <v>74</v>
      </c>
      <c r="F131" t="s">
        <v>1684</v>
      </c>
      <c r="G131" t="s">
        <v>74</v>
      </c>
      <c r="H131" t="s">
        <v>74</v>
      </c>
      <c r="I131" t="s">
        <v>1685</v>
      </c>
      <c r="J131" t="s">
        <v>1686</v>
      </c>
      <c r="K131" t="s">
        <v>74</v>
      </c>
      <c r="L131" t="s">
        <v>74</v>
      </c>
      <c r="M131" t="s">
        <v>77</v>
      </c>
      <c r="N131" t="s">
        <v>78</v>
      </c>
      <c r="O131" t="s">
        <v>74</v>
      </c>
      <c r="P131" t="s">
        <v>74</v>
      </c>
      <c r="Q131" t="s">
        <v>74</v>
      </c>
      <c r="R131" t="s">
        <v>74</v>
      </c>
      <c r="S131" t="s">
        <v>74</v>
      </c>
      <c r="T131" t="s">
        <v>1687</v>
      </c>
      <c r="U131" t="s">
        <v>1688</v>
      </c>
      <c r="V131" t="s">
        <v>1689</v>
      </c>
      <c r="W131" t="s">
        <v>1690</v>
      </c>
      <c r="X131" t="s">
        <v>1691</v>
      </c>
      <c r="Y131" t="s">
        <v>74</v>
      </c>
      <c r="Z131" t="s">
        <v>74</v>
      </c>
      <c r="AA131" t="s">
        <v>1692</v>
      </c>
      <c r="AB131" t="s">
        <v>164</v>
      </c>
      <c r="AC131" t="s">
        <v>74</v>
      </c>
      <c r="AD131" t="s">
        <v>74</v>
      </c>
      <c r="AE131" t="s">
        <v>74</v>
      </c>
      <c r="AF131" t="s">
        <v>74</v>
      </c>
      <c r="AG131">
        <v>13</v>
      </c>
      <c r="AH131">
        <v>8</v>
      </c>
      <c r="AI131">
        <v>9</v>
      </c>
      <c r="AJ131">
        <v>0</v>
      </c>
      <c r="AK131">
        <v>6</v>
      </c>
      <c r="AL131" t="s">
        <v>108</v>
      </c>
      <c r="AM131" t="s">
        <v>109</v>
      </c>
      <c r="AN131" t="s">
        <v>127</v>
      </c>
      <c r="AO131" t="s">
        <v>1693</v>
      </c>
      <c r="AP131" t="s">
        <v>74</v>
      </c>
      <c r="AQ131" t="s">
        <v>74</v>
      </c>
      <c r="AR131" t="s">
        <v>1694</v>
      </c>
      <c r="AS131" t="s">
        <v>1695</v>
      </c>
      <c r="AT131" t="s">
        <v>1475</v>
      </c>
      <c r="AU131">
        <v>1994</v>
      </c>
      <c r="AV131">
        <v>19</v>
      </c>
      <c r="AW131">
        <v>4</v>
      </c>
      <c r="AX131" t="s">
        <v>74</v>
      </c>
      <c r="AY131" t="s">
        <v>74</v>
      </c>
      <c r="AZ131" t="s">
        <v>74</v>
      </c>
      <c r="BA131" t="s">
        <v>74</v>
      </c>
      <c r="BB131">
        <v>277</v>
      </c>
      <c r="BC131">
        <v>280</v>
      </c>
      <c r="BD131" t="s">
        <v>74</v>
      </c>
      <c r="BE131" t="s">
        <v>1696</v>
      </c>
      <c r="BF131" t="str">
        <f>HYPERLINK("http://dx.doi.org/10.1016/0306-4565(94)90051-5","http://dx.doi.org/10.1016/0306-4565(94)90051-5")</f>
        <v>http://dx.doi.org/10.1016/0306-4565(94)90051-5</v>
      </c>
      <c r="BG131" t="s">
        <v>74</v>
      </c>
      <c r="BH131" t="s">
        <v>74</v>
      </c>
      <c r="BI131">
        <v>4</v>
      </c>
      <c r="BJ131" t="s">
        <v>1697</v>
      </c>
      <c r="BK131" t="s">
        <v>93</v>
      </c>
      <c r="BL131" t="s">
        <v>1698</v>
      </c>
      <c r="BM131" t="s">
        <v>1699</v>
      </c>
      <c r="BN131" t="s">
        <v>74</v>
      </c>
      <c r="BO131" t="s">
        <v>74</v>
      </c>
      <c r="BP131" t="s">
        <v>74</v>
      </c>
      <c r="BQ131" t="s">
        <v>74</v>
      </c>
      <c r="BR131" t="s">
        <v>96</v>
      </c>
      <c r="BS131" t="s">
        <v>1700</v>
      </c>
      <c r="BT131" t="str">
        <f>HYPERLINK("https%3A%2F%2Fwww.webofscience.com%2Fwos%2Fwoscc%2Ffull-record%2FWOS:A1994PF39500007","View Full Record in Web of Science")</f>
        <v>View Full Record in Web of Science</v>
      </c>
    </row>
    <row r="132" spans="1:72" x14ac:dyDescent="0.15">
      <c r="A132" t="s">
        <v>72</v>
      </c>
      <c r="B132" t="s">
        <v>1701</v>
      </c>
      <c r="C132" t="s">
        <v>74</v>
      </c>
      <c r="D132" t="s">
        <v>74</v>
      </c>
      <c r="E132" t="s">
        <v>74</v>
      </c>
      <c r="F132" t="s">
        <v>1701</v>
      </c>
      <c r="G132" t="s">
        <v>74</v>
      </c>
      <c r="H132" t="s">
        <v>74</v>
      </c>
      <c r="I132" t="s">
        <v>1702</v>
      </c>
      <c r="J132" t="s">
        <v>1703</v>
      </c>
      <c r="K132" t="s">
        <v>74</v>
      </c>
      <c r="L132" t="s">
        <v>74</v>
      </c>
      <c r="M132" t="s">
        <v>77</v>
      </c>
      <c r="N132" t="s">
        <v>845</v>
      </c>
      <c r="O132" t="s">
        <v>74</v>
      </c>
      <c r="P132" t="s">
        <v>74</v>
      </c>
      <c r="Q132" t="s">
        <v>74</v>
      </c>
      <c r="R132" t="s">
        <v>74</v>
      </c>
      <c r="S132" t="s">
        <v>74</v>
      </c>
      <c r="T132" t="s">
        <v>74</v>
      </c>
      <c r="U132" t="s">
        <v>74</v>
      </c>
      <c r="V132" t="s">
        <v>74</v>
      </c>
      <c r="W132" t="s">
        <v>74</v>
      </c>
      <c r="X132" t="s">
        <v>74</v>
      </c>
      <c r="Y132" t="s">
        <v>1704</v>
      </c>
      <c r="Z132" t="s">
        <v>74</v>
      </c>
      <c r="AA132" t="s">
        <v>74</v>
      </c>
      <c r="AB132" t="s">
        <v>74</v>
      </c>
      <c r="AC132" t="s">
        <v>74</v>
      </c>
      <c r="AD132" t="s">
        <v>74</v>
      </c>
      <c r="AE132" t="s">
        <v>74</v>
      </c>
      <c r="AF132" t="s">
        <v>74</v>
      </c>
      <c r="AG132">
        <v>1</v>
      </c>
      <c r="AH132">
        <v>0</v>
      </c>
      <c r="AI132">
        <v>0</v>
      </c>
      <c r="AJ132">
        <v>0</v>
      </c>
      <c r="AK132">
        <v>0</v>
      </c>
      <c r="AL132" t="s">
        <v>1705</v>
      </c>
      <c r="AM132" t="s">
        <v>84</v>
      </c>
      <c r="AN132" t="s">
        <v>1706</v>
      </c>
      <c r="AO132" t="s">
        <v>1707</v>
      </c>
      <c r="AP132" t="s">
        <v>74</v>
      </c>
      <c r="AQ132" t="s">
        <v>74</v>
      </c>
      <c r="AR132" t="s">
        <v>1708</v>
      </c>
      <c r="AS132" t="s">
        <v>1709</v>
      </c>
      <c r="AT132" t="s">
        <v>1475</v>
      </c>
      <c r="AU132">
        <v>1994</v>
      </c>
      <c r="AV132">
        <v>119</v>
      </c>
      <c r="AW132">
        <v>13</v>
      </c>
      <c r="AX132" t="s">
        <v>74</v>
      </c>
      <c r="AY132" t="s">
        <v>74</v>
      </c>
      <c r="AZ132" t="s">
        <v>74</v>
      </c>
      <c r="BA132" t="s">
        <v>74</v>
      </c>
      <c r="BB132">
        <v>111</v>
      </c>
      <c r="BC132">
        <v>111</v>
      </c>
      <c r="BD132" t="s">
        <v>74</v>
      </c>
      <c r="BE132" t="s">
        <v>74</v>
      </c>
      <c r="BF132" t="s">
        <v>74</v>
      </c>
      <c r="BG132" t="s">
        <v>74</v>
      </c>
      <c r="BH132" t="s">
        <v>74</v>
      </c>
      <c r="BI132">
        <v>1</v>
      </c>
      <c r="BJ132" t="s">
        <v>1710</v>
      </c>
      <c r="BK132" t="s">
        <v>758</v>
      </c>
      <c r="BL132" t="s">
        <v>1710</v>
      </c>
      <c r="BM132" t="s">
        <v>1711</v>
      </c>
      <c r="BN132" t="s">
        <v>74</v>
      </c>
      <c r="BO132" t="s">
        <v>74</v>
      </c>
      <c r="BP132" t="s">
        <v>74</v>
      </c>
      <c r="BQ132" t="s">
        <v>74</v>
      </c>
      <c r="BR132" t="s">
        <v>96</v>
      </c>
      <c r="BS132" t="s">
        <v>1712</v>
      </c>
      <c r="BT132" t="str">
        <f>HYPERLINK("https%3A%2F%2Fwww.webofscience.com%2Fwos%2Fwoscc%2Ffull-record%2FWOS:A1994PB52500228","View Full Record in Web of Science")</f>
        <v>View Full Record in Web of Science</v>
      </c>
    </row>
    <row r="133" spans="1:72" x14ac:dyDescent="0.15">
      <c r="A133" t="s">
        <v>72</v>
      </c>
      <c r="B133" t="s">
        <v>1713</v>
      </c>
      <c r="C133" t="s">
        <v>74</v>
      </c>
      <c r="D133" t="s">
        <v>74</v>
      </c>
      <c r="E133" t="s">
        <v>74</v>
      </c>
      <c r="F133" t="s">
        <v>1713</v>
      </c>
      <c r="G133" t="s">
        <v>74</v>
      </c>
      <c r="H133" t="s">
        <v>74</v>
      </c>
      <c r="I133" t="s">
        <v>1714</v>
      </c>
      <c r="J133" t="s">
        <v>1090</v>
      </c>
      <c r="K133" t="s">
        <v>74</v>
      </c>
      <c r="L133" t="s">
        <v>74</v>
      </c>
      <c r="M133" t="s">
        <v>77</v>
      </c>
      <c r="N133" t="s">
        <v>78</v>
      </c>
      <c r="O133" t="s">
        <v>74</v>
      </c>
      <c r="P133" t="s">
        <v>74</v>
      </c>
      <c r="Q133" t="s">
        <v>74</v>
      </c>
      <c r="R133" t="s">
        <v>74</v>
      </c>
      <c r="S133" t="s">
        <v>74</v>
      </c>
      <c r="T133" t="s">
        <v>74</v>
      </c>
      <c r="U133" t="s">
        <v>1715</v>
      </c>
      <c r="V133" t="s">
        <v>1716</v>
      </c>
      <c r="W133" t="s">
        <v>74</v>
      </c>
      <c r="X133" t="s">
        <v>74</v>
      </c>
      <c r="Y133" t="s">
        <v>1717</v>
      </c>
      <c r="Z133" t="s">
        <v>74</v>
      </c>
      <c r="AA133" t="s">
        <v>1718</v>
      </c>
      <c r="AB133" t="s">
        <v>1719</v>
      </c>
      <c r="AC133" t="s">
        <v>74</v>
      </c>
      <c r="AD133" t="s">
        <v>74</v>
      </c>
      <c r="AE133" t="s">
        <v>74</v>
      </c>
      <c r="AF133" t="s">
        <v>74</v>
      </c>
      <c r="AG133">
        <v>31</v>
      </c>
      <c r="AH133">
        <v>42</v>
      </c>
      <c r="AI133">
        <v>44</v>
      </c>
      <c r="AJ133">
        <v>0</v>
      </c>
      <c r="AK133">
        <v>14</v>
      </c>
      <c r="AL133" t="s">
        <v>1720</v>
      </c>
      <c r="AM133" t="s">
        <v>1721</v>
      </c>
      <c r="AN133" t="s">
        <v>1722</v>
      </c>
      <c r="AO133" t="s">
        <v>1094</v>
      </c>
      <c r="AP133" t="s">
        <v>1723</v>
      </c>
      <c r="AQ133" t="s">
        <v>74</v>
      </c>
      <c r="AR133" t="s">
        <v>1095</v>
      </c>
      <c r="AS133" t="s">
        <v>1096</v>
      </c>
      <c r="AT133" t="s">
        <v>1475</v>
      </c>
      <c r="AU133">
        <v>1994</v>
      </c>
      <c r="AV133">
        <v>120</v>
      </c>
      <c r="AW133">
        <v>1</v>
      </c>
      <c r="AX133" t="s">
        <v>74</v>
      </c>
      <c r="AY133" t="s">
        <v>74</v>
      </c>
      <c r="AZ133" t="s">
        <v>74</v>
      </c>
      <c r="BA133" t="s">
        <v>74</v>
      </c>
      <c r="BB133">
        <v>55</v>
      </c>
      <c r="BC133">
        <v>63</v>
      </c>
      <c r="BD133" t="s">
        <v>74</v>
      </c>
      <c r="BE133" t="s">
        <v>74</v>
      </c>
      <c r="BF133" t="s">
        <v>74</v>
      </c>
      <c r="BG133" t="s">
        <v>74</v>
      </c>
      <c r="BH133" t="s">
        <v>74</v>
      </c>
      <c r="BI133">
        <v>9</v>
      </c>
      <c r="BJ133" t="s">
        <v>1098</v>
      </c>
      <c r="BK133" t="s">
        <v>93</v>
      </c>
      <c r="BL133" t="s">
        <v>1098</v>
      </c>
      <c r="BM133" t="s">
        <v>1724</v>
      </c>
      <c r="BN133" t="s">
        <v>74</v>
      </c>
      <c r="BO133" t="s">
        <v>74</v>
      </c>
      <c r="BP133" t="s">
        <v>74</v>
      </c>
      <c r="BQ133" t="s">
        <v>74</v>
      </c>
      <c r="BR133" t="s">
        <v>96</v>
      </c>
      <c r="BS133" t="s">
        <v>1725</v>
      </c>
      <c r="BT133" t="str">
        <f>HYPERLINK("https%3A%2F%2Fwww.webofscience.com%2Fwos%2Fwoscc%2Ffull-record%2FWOS:A1994PE65900008","View Full Record in Web of Science")</f>
        <v>View Full Record in Web of Science</v>
      </c>
    </row>
    <row r="134" spans="1:72" x14ac:dyDescent="0.15">
      <c r="A134" t="s">
        <v>72</v>
      </c>
      <c r="B134" t="s">
        <v>1726</v>
      </c>
      <c r="C134" t="s">
        <v>74</v>
      </c>
      <c r="D134" t="s">
        <v>74</v>
      </c>
      <c r="E134" t="s">
        <v>74</v>
      </c>
      <c r="F134" t="s">
        <v>1726</v>
      </c>
      <c r="G134" t="s">
        <v>74</v>
      </c>
      <c r="H134" t="s">
        <v>74</v>
      </c>
      <c r="I134" t="s">
        <v>1727</v>
      </c>
      <c r="J134" t="s">
        <v>1103</v>
      </c>
      <c r="K134" t="s">
        <v>74</v>
      </c>
      <c r="L134" t="s">
        <v>74</v>
      </c>
      <c r="M134" t="s">
        <v>77</v>
      </c>
      <c r="N134" t="s">
        <v>78</v>
      </c>
      <c r="O134" t="s">
        <v>74</v>
      </c>
      <c r="P134" t="s">
        <v>74</v>
      </c>
      <c r="Q134" t="s">
        <v>74</v>
      </c>
      <c r="R134" t="s">
        <v>74</v>
      </c>
      <c r="S134" t="s">
        <v>74</v>
      </c>
      <c r="T134" t="s">
        <v>1728</v>
      </c>
      <c r="U134" t="s">
        <v>1729</v>
      </c>
      <c r="V134" t="s">
        <v>1730</v>
      </c>
      <c r="W134" t="s">
        <v>74</v>
      </c>
      <c r="X134" t="s">
        <v>74</v>
      </c>
      <c r="Y134" t="s">
        <v>1731</v>
      </c>
      <c r="Z134" t="s">
        <v>74</v>
      </c>
      <c r="AA134" t="s">
        <v>1732</v>
      </c>
      <c r="AB134" t="s">
        <v>1733</v>
      </c>
      <c r="AC134" t="s">
        <v>74</v>
      </c>
      <c r="AD134" t="s">
        <v>74</v>
      </c>
      <c r="AE134" t="s">
        <v>74</v>
      </c>
      <c r="AF134" t="s">
        <v>74</v>
      </c>
      <c r="AG134">
        <v>78</v>
      </c>
      <c r="AH134">
        <v>112</v>
      </c>
      <c r="AI134">
        <v>115</v>
      </c>
      <c r="AJ134">
        <v>1</v>
      </c>
      <c r="AK134">
        <v>17</v>
      </c>
      <c r="AL134" t="s">
        <v>1111</v>
      </c>
      <c r="AM134" t="s">
        <v>1112</v>
      </c>
      <c r="AN134" t="s">
        <v>1113</v>
      </c>
      <c r="AO134" t="s">
        <v>1114</v>
      </c>
      <c r="AP134" t="s">
        <v>74</v>
      </c>
      <c r="AQ134" t="s">
        <v>74</v>
      </c>
      <c r="AR134" t="s">
        <v>1115</v>
      </c>
      <c r="AS134" t="s">
        <v>1116</v>
      </c>
      <c r="AT134" t="s">
        <v>1475</v>
      </c>
      <c r="AU134">
        <v>1994</v>
      </c>
      <c r="AV134">
        <v>111</v>
      </c>
      <c r="AW134" t="s">
        <v>330</v>
      </c>
      <c r="AX134" t="s">
        <v>74</v>
      </c>
      <c r="AY134" t="s">
        <v>74</v>
      </c>
      <c r="AZ134" t="s">
        <v>74</v>
      </c>
      <c r="BA134" t="s">
        <v>74</v>
      </c>
      <c r="BB134">
        <v>155</v>
      </c>
      <c r="BC134">
        <v>169</v>
      </c>
      <c r="BD134" t="s">
        <v>74</v>
      </c>
      <c r="BE134" t="s">
        <v>1734</v>
      </c>
      <c r="BF134" t="str">
        <f>HYPERLINK("http://dx.doi.org/10.3354/meps111155","http://dx.doi.org/10.3354/meps111155")</f>
        <v>http://dx.doi.org/10.3354/meps111155</v>
      </c>
      <c r="BG134" t="s">
        <v>74</v>
      </c>
      <c r="BH134" t="s">
        <v>74</v>
      </c>
      <c r="BI134">
        <v>15</v>
      </c>
      <c r="BJ134" t="s">
        <v>1118</v>
      </c>
      <c r="BK134" t="s">
        <v>93</v>
      </c>
      <c r="BL134" t="s">
        <v>1119</v>
      </c>
      <c r="BM134" t="s">
        <v>1735</v>
      </c>
      <c r="BN134" t="s">
        <v>74</v>
      </c>
      <c r="BO134" t="s">
        <v>334</v>
      </c>
      <c r="BP134" t="s">
        <v>74</v>
      </c>
      <c r="BQ134" t="s">
        <v>74</v>
      </c>
      <c r="BR134" t="s">
        <v>96</v>
      </c>
      <c r="BS134" t="s">
        <v>1736</v>
      </c>
      <c r="BT134" t="str">
        <f>HYPERLINK("https%3A%2F%2Fwww.webofscience.com%2Fwos%2Fwoscc%2Ffull-record%2FWOS:A1994PB96700017","View Full Record in Web of Science")</f>
        <v>View Full Record in Web of Science</v>
      </c>
    </row>
    <row r="135" spans="1:72" x14ac:dyDescent="0.15">
      <c r="A135" t="s">
        <v>72</v>
      </c>
      <c r="B135" t="s">
        <v>1737</v>
      </c>
      <c r="C135" t="s">
        <v>74</v>
      </c>
      <c r="D135" t="s">
        <v>74</v>
      </c>
      <c r="E135" t="s">
        <v>74</v>
      </c>
      <c r="F135" t="s">
        <v>1737</v>
      </c>
      <c r="G135" t="s">
        <v>74</v>
      </c>
      <c r="H135" t="s">
        <v>74</v>
      </c>
      <c r="I135" t="s">
        <v>1738</v>
      </c>
      <c r="J135" t="s">
        <v>1103</v>
      </c>
      <c r="K135" t="s">
        <v>74</v>
      </c>
      <c r="L135" t="s">
        <v>74</v>
      </c>
      <c r="M135" t="s">
        <v>77</v>
      </c>
      <c r="N135" t="s">
        <v>794</v>
      </c>
      <c r="O135" t="s">
        <v>74</v>
      </c>
      <c r="P135" t="s">
        <v>74</v>
      </c>
      <c r="Q135" t="s">
        <v>74</v>
      </c>
      <c r="R135" t="s">
        <v>74</v>
      </c>
      <c r="S135" t="s">
        <v>74</v>
      </c>
      <c r="T135" t="s">
        <v>1739</v>
      </c>
      <c r="U135" t="s">
        <v>1740</v>
      </c>
      <c r="V135" t="s">
        <v>1741</v>
      </c>
      <c r="W135" t="s">
        <v>74</v>
      </c>
      <c r="X135" t="s">
        <v>74</v>
      </c>
      <c r="Y135" t="s">
        <v>1742</v>
      </c>
      <c r="Z135" t="s">
        <v>74</v>
      </c>
      <c r="AA135" t="s">
        <v>74</v>
      </c>
      <c r="AB135" t="s">
        <v>74</v>
      </c>
      <c r="AC135" t="s">
        <v>74</v>
      </c>
      <c r="AD135" t="s">
        <v>74</v>
      </c>
      <c r="AE135" t="s">
        <v>74</v>
      </c>
      <c r="AF135" t="s">
        <v>74</v>
      </c>
      <c r="AG135">
        <v>84</v>
      </c>
      <c r="AH135">
        <v>180</v>
      </c>
      <c r="AI135">
        <v>192</v>
      </c>
      <c r="AJ135">
        <v>3</v>
      </c>
      <c r="AK135">
        <v>22</v>
      </c>
      <c r="AL135" t="s">
        <v>1111</v>
      </c>
      <c r="AM135" t="s">
        <v>1112</v>
      </c>
      <c r="AN135" t="s">
        <v>1113</v>
      </c>
      <c r="AO135" t="s">
        <v>1114</v>
      </c>
      <c r="AP135" t="s">
        <v>74</v>
      </c>
      <c r="AQ135" t="s">
        <v>74</v>
      </c>
      <c r="AR135" t="s">
        <v>1115</v>
      </c>
      <c r="AS135" t="s">
        <v>1116</v>
      </c>
      <c r="AT135" t="s">
        <v>1475</v>
      </c>
      <c r="AU135">
        <v>1994</v>
      </c>
      <c r="AV135">
        <v>111</v>
      </c>
      <c r="AW135" t="s">
        <v>330</v>
      </c>
      <c r="AX135" t="s">
        <v>74</v>
      </c>
      <c r="AY135" t="s">
        <v>74</v>
      </c>
      <c r="AZ135" t="s">
        <v>74</v>
      </c>
      <c r="BA135" t="s">
        <v>74</v>
      </c>
      <c r="BB135">
        <v>191</v>
      </c>
      <c r="BC135">
        <v>202</v>
      </c>
      <c r="BD135" t="s">
        <v>74</v>
      </c>
      <c r="BE135" t="s">
        <v>1743</v>
      </c>
      <c r="BF135" t="str">
        <f>HYPERLINK("http://dx.doi.org/10.3354/meps111191","http://dx.doi.org/10.3354/meps111191")</f>
        <v>http://dx.doi.org/10.3354/meps111191</v>
      </c>
      <c r="BG135" t="s">
        <v>74</v>
      </c>
      <c r="BH135" t="s">
        <v>74</v>
      </c>
      <c r="BI135">
        <v>12</v>
      </c>
      <c r="BJ135" t="s">
        <v>1118</v>
      </c>
      <c r="BK135" t="s">
        <v>93</v>
      </c>
      <c r="BL135" t="s">
        <v>1119</v>
      </c>
      <c r="BM135" t="s">
        <v>1735</v>
      </c>
      <c r="BN135" t="s">
        <v>74</v>
      </c>
      <c r="BO135" t="s">
        <v>334</v>
      </c>
      <c r="BP135" t="s">
        <v>74</v>
      </c>
      <c r="BQ135" t="s">
        <v>74</v>
      </c>
      <c r="BR135" t="s">
        <v>96</v>
      </c>
      <c r="BS135" t="s">
        <v>1744</v>
      </c>
      <c r="BT135" t="str">
        <f>HYPERLINK("https%3A%2F%2Fwww.webofscience.com%2Fwos%2Fwoscc%2Ffull-record%2FWOS:A1994PB96700019","View Full Record in Web of Science")</f>
        <v>View Full Record in Web of Science</v>
      </c>
    </row>
    <row r="136" spans="1:72" x14ac:dyDescent="0.15">
      <c r="A136" t="s">
        <v>72</v>
      </c>
      <c r="B136" t="s">
        <v>1745</v>
      </c>
      <c r="C136" t="s">
        <v>74</v>
      </c>
      <c r="D136" t="s">
        <v>74</v>
      </c>
      <c r="E136" t="s">
        <v>74</v>
      </c>
      <c r="F136" t="s">
        <v>1745</v>
      </c>
      <c r="G136" t="s">
        <v>74</v>
      </c>
      <c r="H136" t="s">
        <v>74</v>
      </c>
      <c r="I136" t="s">
        <v>1746</v>
      </c>
      <c r="J136" t="s">
        <v>1747</v>
      </c>
      <c r="K136" t="s">
        <v>74</v>
      </c>
      <c r="L136" t="s">
        <v>74</v>
      </c>
      <c r="M136" t="s">
        <v>77</v>
      </c>
      <c r="N136" t="s">
        <v>845</v>
      </c>
      <c r="O136" t="s">
        <v>74</v>
      </c>
      <c r="P136" t="s">
        <v>74</v>
      </c>
      <c r="Q136" t="s">
        <v>74</v>
      </c>
      <c r="R136" t="s">
        <v>74</v>
      </c>
      <c r="S136" t="s">
        <v>74</v>
      </c>
      <c r="T136" t="s">
        <v>74</v>
      </c>
      <c r="U136" t="s">
        <v>74</v>
      </c>
      <c r="V136" t="s">
        <v>74</v>
      </c>
      <c r="W136" t="s">
        <v>74</v>
      </c>
      <c r="X136" t="s">
        <v>74</v>
      </c>
      <c r="Y136" t="s">
        <v>74</v>
      </c>
      <c r="Z136" t="s">
        <v>74</v>
      </c>
      <c r="AA136" t="s">
        <v>74</v>
      </c>
      <c r="AB136" t="s">
        <v>74</v>
      </c>
      <c r="AC136" t="s">
        <v>74</v>
      </c>
      <c r="AD136" t="s">
        <v>74</v>
      </c>
      <c r="AE136" t="s">
        <v>74</v>
      </c>
      <c r="AF136" t="s">
        <v>74</v>
      </c>
      <c r="AG136">
        <v>1</v>
      </c>
      <c r="AH136">
        <v>0</v>
      </c>
      <c r="AI136">
        <v>0</v>
      </c>
      <c r="AJ136">
        <v>0</v>
      </c>
      <c r="AK136">
        <v>0</v>
      </c>
      <c r="AL136" t="s">
        <v>1748</v>
      </c>
      <c r="AM136" t="s">
        <v>305</v>
      </c>
      <c r="AN136" t="s">
        <v>1749</v>
      </c>
      <c r="AO136" t="s">
        <v>1750</v>
      </c>
      <c r="AP136" t="s">
        <v>74</v>
      </c>
      <c r="AQ136" t="s">
        <v>74</v>
      </c>
      <c r="AR136" t="s">
        <v>1747</v>
      </c>
      <c r="AS136" t="s">
        <v>1751</v>
      </c>
      <c r="AT136" t="s">
        <v>1475</v>
      </c>
      <c r="AU136">
        <v>1994</v>
      </c>
      <c r="AV136">
        <v>80</v>
      </c>
      <c r="AW136">
        <v>3</v>
      </c>
      <c r="AX136" t="s">
        <v>74</v>
      </c>
      <c r="AY136" t="s">
        <v>74</v>
      </c>
      <c r="AZ136" t="s">
        <v>74</v>
      </c>
      <c r="BA136" t="s">
        <v>74</v>
      </c>
      <c r="BB136">
        <v>371</v>
      </c>
      <c r="BC136">
        <v>372</v>
      </c>
      <c r="BD136" t="s">
        <v>74</v>
      </c>
      <c r="BE136" t="s">
        <v>74</v>
      </c>
      <c r="BF136" t="s">
        <v>74</v>
      </c>
      <c r="BG136" t="s">
        <v>74</v>
      </c>
      <c r="BH136" t="s">
        <v>74</v>
      </c>
      <c r="BI136">
        <v>2</v>
      </c>
      <c r="BJ136" t="s">
        <v>1752</v>
      </c>
      <c r="BK136" t="s">
        <v>1753</v>
      </c>
      <c r="BL136" t="s">
        <v>1752</v>
      </c>
      <c r="BM136" t="s">
        <v>1754</v>
      </c>
      <c r="BN136" t="s">
        <v>74</v>
      </c>
      <c r="BO136" t="s">
        <v>74</v>
      </c>
      <c r="BP136" t="s">
        <v>74</v>
      </c>
      <c r="BQ136" t="s">
        <v>74</v>
      </c>
      <c r="BR136" t="s">
        <v>96</v>
      </c>
      <c r="BS136" t="s">
        <v>1755</v>
      </c>
      <c r="BT136" t="str">
        <f>HYPERLINK("https%3A%2F%2Fwww.webofscience.com%2Fwos%2Fwoscc%2Ffull-record%2FWOS:A1994PD77700031","View Full Record in Web of Science")</f>
        <v>View Full Record in Web of Science</v>
      </c>
    </row>
    <row r="137" spans="1:72" x14ac:dyDescent="0.15">
      <c r="A137" t="s">
        <v>72</v>
      </c>
      <c r="B137" t="s">
        <v>1756</v>
      </c>
      <c r="C137" t="s">
        <v>74</v>
      </c>
      <c r="D137" t="s">
        <v>74</v>
      </c>
      <c r="E137" t="s">
        <v>74</v>
      </c>
      <c r="F137" t="s">
        <v>1756</v>
      </c>
      <c r="G137" t="s">
        <v>74</v>
      </c>
      <c r="H137" t="s">
        <v>74</v>
      </c>
      <c r="I137" t="s">
        <v>1757</v>
      </c>
      <c r="J137" t="s">
        <v>132</v>
      </c>
      <c r="K137" t="s">
        <v>74</v>
      </c>
      <c r="L137" t="s">
        <v>74</v>
      </c>
      <c r="M137" t="s">
        <v>77</v>
      </c>
      <c r="N137" t="s">
        <v>78</v>
      </c>
      <c r="O137" t="s">
        <v>74</v>
      </c>
      <c r="P137" t="s">
        <v>74</v>
      </c>
      <c r="Q137" t="s">
        <v>74</v>
      </c>
      <c r="R137" t="s">
        <v>74</v>
      </c>
      <c r="S137" t="s">
        <v>74</v>
      </c>
      <c r="T137" t="s">
        <v>74</v>
      </c>
      <c r="U137" t="s">
        <v>1758</v>
      </c>
      <c r="V137" t="s">
        <v>1759</v>
      </c>
      <c r="W137" t="s">
        <v>74</v>
      </c>
      <c r="X137" t="s">
        <v>74</v>
      </c>
      <c r="Y137" t="s">
        <v>1760</v>
      </c>
      <c r="Z137" t="s">
        <v>74</v>
      </c>
      <c r="AA137" t="s">
        <v>74</v>
      </c>
      <c r="AB137" t="s">
        <v>1761</v>
      </c>
      <c r="AC137" t="s">
        <v>74</v>
      </c>
      <c r="AD137" t="s">
        <v>74</v>
      </c>
      <c r="AE137" t="s">
        <v>74</v>
      </c>
      <c r="AF137" t="s">
        <v>74</v>
      </c>
      <c r="AG137">
        <v>66</v>
      </c>
      <c r="AH137">
        <v>52</v>
      </c>
      <c r="AI137">
        <v>54</v>
      </c>
      <c r="AJ137">
        <v>0</v>
      </c>
      <c r="AK137">
        <v>6</v>
      </c>
      <c r="AL137" t="s">
        <v>153</v>
      </c>
      <c r="AM137" t="s">
        <v>84</v>
      </c>
      <c r="AN137" t="s">
        <v>154</v>
      </c>
      <c r="AO137" t="s">
        <v>139</v>
      </c>
      <c r="AP137" t="s">
        <v>74</v>
      </c>
      <c r="AQ137" t="s">
        <v>74</v>
      </c>
      <c r="AR137" t="s">
        <v>141</v>
      </c>
      <c r="AS137" t="s">
        <v>142</v>
      </c>
      <c r="AT137" t="s">
        <v>1475</v>
      </c>
      <c r="AU137">
        <v>1994</v>
      </c>
      <c r="AV137">
        <v>14</v>
      </c>
      <c r="AW137">
        <v>6</v>
      </c>
      <c r="AX137" t="s">
        <v>74</v>
      </c>
      <c r="AY137" t="s">
        <v>74</v>
      </c>
      <c r="AZ137" t="s">
        <v>74</v>
      </c>
      <c r="BA137" t="s">
        <v>74</v>
      </c>
      <c r="BB137">
        <v>359</v>
      </c>
      <c r="BC137">
        <v>369</v>
      </c>
      <c r="BD137" t="s">
        <v>74</v>
      </c>
      <c r="BE137" t="s">
        <v>74</v>
      </c>
      <c r="BF137" t="s">
        <v>74</v>
      </c>
      <c r="BG137" t="s">
        <v>74</v>
      </c>
      <c r="BH137" t="s">
        <v>74</v>
      </c>
      <c r="BI137">
        <v>11</v>
      </c>
      <c r="BJ137" t="s">
        <v>143</v>
      </c>
      <c r="BK137" t="s">
        <v>93</v>
      </c>
      <c r="BL137" t="s">
        <v>144</v>
      </c>
      <c r="BM137" t="s">
        <v>1762</v>
      </c>
      <c r="BN137" t="s">
        <v>74</v>
      </c>
      <c r="BO137" t="s">
        <v>74</v>
      </c>
      <c r="BP137" t="s">
        <v>74</v>
      </c>
      <c r="BQ137" t="s">
        <v>74</v>
      </c>
      <c r="BR137" t="s">
        <v>96</v>
      </c>
      <c r="BS137" t="s">
        <v>1763</v>
      </c>
      <c r="BT137" t="str">
        <f>HYPERLINK("https%3A%2F%2Fwww.webofscience.com%2Fwos%2Fwoscc%2Ffull-record%2FWOS:A1994PB59000001","View Full Record in Web of Science")</f>
        <v>View Full Record in Web of Science</v>
      </c>
    </row>
    <row r="138" spans="1:72" x14ac:dyDescent="0.15">
      <c r="A138" t="s">
        <v>72</v>
      </c>
      <c r="B138" t="s">
        <v>1764</v>
      </c>
      <c r="C138" t="s">
        <v>74</v>
      </c>
      <c r="D138" t="s">
        <v>74</v>
      </c>
      <c r="E138" t="s">
        <v>74</v>
      </c>
      <c r="F138" t="s">
        <v>1764</v>
      </c>
      <c r="G138" t="s">
        <v>74</v>
      </c>
      <c r="H138" t="s">
        <v>74</v>
      </c>
      <c r="I138" t="s">
        <v>1765</v>
      </c>
      <c r="J138" t="s">
        <v>132</v>
      </c>
      <c r="K138" t="s">
        <v>74</v>
      </c>
      <c r="L138" t="s">
        <v>74</v>
      </c>
      <c r="M138" t="s">
        <v>77</v>
      </c>
      <c r="N138" t="s">
        <v>78</v>
      </c>
      <c r="O138" t="s">
        <v>74</v>
      </c>
      <c r="P138" t="s">
        <v>74</v>
      </c>
      <c r="Q138" t="s">
        <v>74</v>
      </c>
      <c r="R138" t="s">
        <v>74</v>
      </c>
      <c r="S138" t="s">
        <v>74</v>
      </c>
      <c r="T138" t="s">
        <v>74</v>
      </c>
      <c r="U138" t="s">
        <v>1766</v>
      </c>
      <c r="V138" t="s">
        <v>1767</v>
      </c>
      <c r="W138" t="s">
        <v>1471</v>
      </c>
      <c r="X138" t="s">
        <v>151</v>
      </c>
      <c r="Y138" t="s">
        <v>74</v>
      </c>
      <c r="Z138" t="s">
        <v>74</v>
      </c>
      <c r="AA138" t="s">
        <v>1768</v>
      </c>
      <c r="AB138" t="s">
        <v>1769</v>
      </c>
      <c r="AC138" t="s">
        <v>74</v>
      </c>
      <c r="AD138" t="s">
        <v>74</v>
      </c>
      <c r="AE138" t="s">
        <v>74</v>
      </c>
      <c r="AF138" t="s">
        <v>74</v>
      </c>
      <c r="AG138">
        <v>30</v>
      </c>
      <c r="AH138">
        <v>34</v>
      </c>
      <c r="AI138">
        <v>38</v>
      </c>
      <c r="AJ138">
        <v>0</v>
      </c>
      <c r="AK138">
        <v>4</v>
      </c>
      <c r="AL138" t="s">
        <v>153</v>
      </c>
      <c r="AM138" t="s">
        <v>84</v>
      </c>
      <c r="AN138" t="s">
        <v>154</v>
      </c>
      <c r="AO138" t="s">
        <v>139</v>
      </c>
      <c r="AP138" t="s">
        <v>74</v>
      </c>
      <c r="AQ138" t="s">
        <v>74</v>
      </c>
      <c r="AR138" t="s">
        <v>141</v>
      </c>
      <c r="AS138" t="s">
        <v>142</v>
      </c>
      <c r="AT138" t="s">
        <v>1475</v>
      </c>
      <c r="AU138">
        <v>1994</v>
      </c>
      <c r="AV138">
        <v>14</v>
      </c>
      <c r="AW138">
        <v>6</v>
      </c>
      <c r="AX138" t="s">
        <v>74</v>
      </c>
      <c r="AY138" t="s">
        <v>74</v>
      </c>
      <c r="AZ138" t="s">
        <v>74</v>
      </c>
      <c r="BA138" t="s">
        <v>74</v>
      </c>
      <c r="BB138">
        <v>371</v>
      </c>
      <c r="BC138">
        <v>379</v>
      </c>
      <c r="BD138" t="s">
        <v>74</v>
      </c>
      <c r="BE138" t="s">
        <v>74</v>
      </c>
      <c r="BF138" t="s">
        <v>74</v>
      </c>
      <c r="BG138" t="s">
        <v>74</v>
      </c>
      <c r="BH138" t="s">
        <v>74</v>
      </c>
      <c r="BI138">
        <v>9</v>
      </c>
      <c r="BJ138" t="s">
        <v>143</v>
      </c>
      <c r="BK138" t="s">
        <v>93</v>
      </c>
      <c r="BL138" t="s">
        <v>144</v>
      </c>
      <c r="BM138" t="s">
        <v>1762</v>
      </c>
      <c r="BN138" t="s">
        <v>74</v>
      </c>
      <c r="BO138" t="s">
        <v>74</v>
      </c>
      <c r="BP138" t="s">
        <v>74</v>
      </c>
      <c r="BQ138" t="s">
        <v>74</v>
      </c>
      <c r="BR138" t="s">
        <v>96</v>
      </c>
      <c r="BS138" t="s">
        <v>1770</v>
      </c>
      <c r="BT138" t="str">
        <f>HYPERLINK("https%3A%2F%2Fwww.webofscience.com%2Fwos%2Fwoscc%2Ffull-record%2FWOS:A1994PB59000002","View Full Record in Web of Science")</f>
        <v>View Full Record in Web of Science</v>
      </c>
    </row>
    <row r="139" spans="1:72" x14ac:dyDescent="0.15">
      <c r="A139" t="s">
        <v>72</v>
      </c>
      <c r="B139" t="s">
        <v>1771</v>
      </c>
      <c r="C139" t="s">
        <v>74</v>
      </c>
      <c r="D139" t="s">
        <v>74</v>
      </c>
      <c r="E139" t="s">
        <v>74</v>
      </c>
      <c r="F139" t="s">
        <v>1771</v>
      </c>
      <c r="G139" t="s">
        <v>74</v>
      </c>
      <c r="H139" t="s">
        <v>74</v>
      </c>
      <c r="I139" t="s">
        <v>1772</v>
      </c>
      <c r="J139" t="s">
        <v>132</v>
      </c>
      <c r="K139" t="s">
        <v>74</v>
      </c>
      <c r="L139" t="s">
        <v>74</v>
      </c>
      <c r="M139" t="s">
        <v>77</v>
      </c>
      <c r="N139" t="s">
        <v>78</v>
      </c>
      <c r="O139" t="s">
        <v>74</v>
      </c>
      <c r="P139" t="s">
        <v>74</v>
      </c>
      <c r="Q139" t="s">
        <v>74</v>
      </c>
      <c r="R139" t="s">
        <v>74</v>
      </c>
      <c r="S139" t="s">
        <v>74</v>
      </c>
      <c r="T139" t="s">
        <v>74</v>
      </c>
      <c r="U139" t="s">
        <v>74</v>
      </c>
      <c r="V139" t="s">
        <v>1773</v>
      </c>
      <c r="W139" t="s">
        <v>74</v>
      </c>
      <c r="X139" t="s">
        <v>74</v>
      </c>
      <c r="Y139" t="s">
        <v>1774</v>
      </c>
      <c r="Z139" t="s">
        <v>74</v>
      </c>
      <c r="AA139" t="s">
        <v>74</v>
      </c>
      <c r="AB139" t="s">
        <v>74</v>
      </c>
      <c r="AC139" t="s">
        <v>74</v>
      </c>
      <c r="AD139" t="s">
        <v>74</v>
      </c>
      <c r="AE139" t="s">
        <v>74</v>
      </c>
      <c r="AF139" t="s">
        <v>74</v>
      </c>
      <c r="AG139">
        <v>41</v>
      </c>
      <c r="AH139">
        <v>20</v>
      </c>
      <c r="AI139">
        <v>26</v>
      </c>
      <c r="AJ139">
        <v>0</v>
      </c>
      <c r="AK139">
        <v>1</v>
      </c>
      <c r="AL139" t="s">
        <v>83</v>
      </c>
      <c r="AM139" t="s">
        <v>84</v>
      </c>
      <c r="AN139" t="s">
        <v>138</v>
      </c>
      <c r="AO139" t="s">
        <v>139</v>
      </c>
      <c r="AP139" t="s">
        <v>74</v>
      </c>
      <c r="AQ139" t="s">
        <v>74</v>
      </c>
      <c r="AR139" t="s">
        <v>141</v>
      </c>
      <c r="AS139" t="s">
        <v>142</v>
      </c>
      <c r="AT139" t="s">
        <v>1475</v>
      </c>
      <c r="AU139">
        <v>1994</v>
      </c>
      <c r="AV139">
        <v>14</v>
      </c>
      <c r="AW139">
        <v>6</v>
      </c>
      <c r="AX139" t="s">
        <v>74</v>
      </c>
      <c r="AY139" t="s">
        <v>74</v>
      </c>
      <c r="AZ139" t="s">
        <v>74</v>
      </c>
      <c r="BA139" t="s">
        <v>74</v>
      </c>
      <c r="BB139">
        <v>401</v>
      </c>
      <c r="BC139">
        <v>404</v>
      </c>
      <c r="BD139" t="s">
        <v>74</v>
      </c>
      <c r="BE139" t="s">
        <v>74</v>
      </c>
      <c r="BF139" t="s">
        <v>74</v>
      </c>
      <c r="BG139" t="s">
        <v>74</v>
      </c>
      <c r="BH139" t="s">
        <v>74</v>
      </c>
      <c r="BI139">
        <v>4</v>
      </c>
      <c r="BJ139" t="s">
        <v>143</v>
      </c>
      <c r="BK139" t="s">
        <v>93</v>
      </c>
      <c r="BL139" t="s">
        <v>144</v>
      </c>
      <c r="BM139" t="s">
        <v>1762</v>
      </c>
      <c r="BN139" t="s">
        <v>74</v>
      </c>
      <c r="BO139" t="s">
        <v>74</v>
      </c>
      <c r="BP139" t="s">
        <v>74</v>
      </c>
      <c r="BQ139" t="s">
        <v>74</v>
      </c>
      <c r="BR139" t="s">
        <v>96</v>
      </c>
      <c r="BS139" t="s">
        <v>1775</v>
      </c>
      <c r="BT139" t="str">
        <f>HYPERLINK("https%3A%2F%2Fwww.webofscience.com%2Fwos%2Fwoscc%2Ffull-record%2FWOS:A1994PB59000005","View Full Record in Web of Science")</f>
        <v>View Full Record in Web of Science</v>
      </c>
    </row>
    <row r="140" spans="1:72" x14ac:dyDescent="0.15">
      <c r="A140" t="s">
        <v>72</v>
      </c>
      <c r="B140" t="s">
        <v>1776</v>
      </c>
      <c r="C140" t="s">
        <v>74</v>
      </c>
      <c r="D140" t="s">
        <v>74</v>
      </c>
      <c r="E140" t="s">
        <v>74</v>
      </c>
      <c r="F140" t="s">
        <v>1776</v>
      </c>
      <c r="G140" t="s">
        <v>74</v>
      </c>
      <c r="H140" t="s">
        <v>74</v>
      </c>
      <c r="I140" t="s">
        <v>1777</v>
      </c>
      <c r="J140" t="s">
        <v>1778</v>
      </c>
      <c r="K140" t="s">
        <v>74</v>
      </c>
      <c r="L140" t="s">
        <v>74</v>
      </c>
      <c r="M140" t="s">
        <v>77</v>
      </c>
      <c r="N140" t="s">
        <v>78</v>
      </c>
      <c r="O140" t="s">
        <v>74</v>
      </c>
      <c r="P140" t="s">
        <v>74</v>
      </c>
      <c r="Q140" t="s">
        <v>74</v>
      </c>
      <c r="R140" t="s">
        <v>74</v>
      </c>
      <c r="S140" t="s">
        <v>74</v>
      </c>
      <c r="T140" t="s">
        <v>74</v>
      </c>
      <c r="U140" t="s">
        <v>1779</v>
      </c>
      <c r="V140" t="s">
        <v>1780</v>
      </c>
      <c r="W140" t="s">
        <v>74</v>
      </c>
      <c r="X140" t="s">
        <v>74</v>
      </c>
      <c r="Y140" t="s">
        <v>1781</v>
      </c>
      <c r="Z140" t="s">
        <v>74</v>
      </c>
      <c r="AA140" t="s">
        <v>74</v>
      </c>
      <c r="AB140" t="s">
        <v>74</v>
      </c>
      <c r="AC140" t="s">
        <v>74</v>
      </c>
      <c r="AD140" t="s">
        <v>74</v>
      </c>
      <c r="AE140" t="s">
        <v>74</v>
      </c>
      <c r="AF140" t="s">
        <v>74</v>
      </c>
      <c r="AG140">
        <v>56</v>
      </c>
      <c r="AH140">
        <v>5</v>
      </c>
      <c r="AI140">
        <v>5</v>
      </c>
      <c r="AJ140">
        <v>1</v>
      </c>
      <c r="AK140">
        <v>3</v>
      </c>
      <c r="AL140" t="s">
        <v>1782</v>
      </c>
      <c r="AM140" t="s">
        <v>1783</v>
      </c>
      <c r="AN140" t="s">
        <v>1784</v>
      </c>
      <c r="AO140" t="s">
        <v>1785</v>
      </c>
      <c r="AP140" t="s">
        <v>74</v>
      </c>
      <c r="AQ140" t="s">
        <v>74</v>
      </c>
      <c r="AR140" t="s">
        <v>1786</v>
      </c>
      <c r="AS140" t="s">
        <v>1787</v>
      </c>
      <c r="AT140" t="s">
        <v>1475</v>
      </c>
      <c r="AU140">
        <v>1994</v>
      </c>
      <c r="AV140">
        <v>11</v>
      </c>
      <c r="AW140">
        <v>2</v>
      </c>
      <c r="AX140" t="s">
        <v>74</v>
      </c>
      <c r="AY140" t="s">
        <v>74</v>
      </c>
      <c r="AZ140" t="s">
        <v>74</v>
      </c>
      <c r="BA140" t="s">
        <v>74</v>
      </c>
      <c r="BB140">
        <v>110</v>
      </c>
      <c r="BC140">
        <v>125</v>
      </c>
      <c r="BD140" t="s">
        <v>74</v>
      </c>
      <c r="BE140" t="s">
        <v>1788</v>
      </c>
      <c r="BF140" t="str">
        <f>HYPERLINK("http://dx.doi.org/10.1017/S1323358000019792","http://dx.doi.org/10.1017/S1323358000019792")</f>
        <v>http://dx.doi.org/10.1017/S1323358000019792</v>
      </c>
      <c r="BG140" t="s">
        <v>74</v>
      </c>
      <c r="BH140" t="s">
        <v>74</v>
      </c>
      <c r="BI140">
        <v>16</v>
      </c>
      <c r="BJ140" t="s">
        <v>950</v>
      </c>
      <c r="BK140" t="s">
        <v>93</v>
      </c>
      <c r="BL140" t="s">
        <v>950</v>
      </c>
      <c r="BM140" t="s">
        <v>1789</v>
      </c>
      <c r="BN140" t="s">
        <v>74</v>
      </c>
      <c r="BO140" t="s">
        <v>74</v>
      </c>
      <c r="BP140" t="s">
        <v>74</v>
      </c>
      <c r="BQ140" t="s">
        <v>74</v>
      </c>
      <c r="BR140" t="s">
        <v>96</v>
      </c>
      <c r="BS140" t="s">
        <v>1790</v>
      </c>
      <c r="BT140" t="str">
        <f>HYPERLINK("https%3A%2F%2Fwww.webofscience.com%2Fwos%2Fwoscc%2Ffull-record%2FWOS:A1994NZ78400002","View Full Record in Web of Science")</f>
        <v>View Full Record in Web of Science</v>
      </c>
    </row>
    <row r="141" spans="1:72" x14ac:dyDescent="0.15">
      <c r="A141" t="s">
        <v>72</v>
      </c>
      <c r="B141" t="s">
        <v>1791</v>
      </c>
      <c r="C141" t="s">
        <v>74</v>
      </c>
      <c r="D141" t="s">
        <v>74</v>
      </c>
      <c r="E141" t="s">
        <v>74</v>
      </c>
      <c r="F141" t="s">
        <v>1791</v>
      </c>
      <c r="G141" t="s">
        <v>74</v>
      </c>
      <c r="H141" t="s">
        <v>74</v>
      </c>
      <c r="I141" t="s">
        <v>1792</v>
      </c>
      <c r="J141" t="s">
        <v>1778</v>
      </c>
      <c r="K141" t="s">
        <v>74</v>
      </c>
      <c r="L141" t="s">
        <v>74</v>
      </c>
      <c r="M141" t="s">
        <v>77</v>
      </c>
      <c r="N141" t="s">
        <v>78</v>
      </c>
      <c r="O141" t="s">
        <v>74</v>
      </c>
      <c r="P141" t="s">
        <v>74</v>
      </c>
      <c r="Q141" t="s">
        <v>74</v>
      </c>
      <c r="R141" t="s">
        <v>74</v>
      </c>
      <c r="S141" t="s">
        <v>74</v>
      </c>
      <c r="T141" t="s">
        <v>74</v>
      </c>
      <c r="U141" t="s">
        <v>1793</v>
      </c>
      <c r="V141" t="s">
        <v>1794</v>
      </c>
      <c r="W141" t="s">
        <v>1795</v>
      </c>
      <c r="X141" t="s">
        <v>1796</v>
      </c>
      <c r="Y141" t="s">
        <v>1797</v>
      </c>
      <c r="Z141" t="s">
        <v>74</v>
      </c>
      <c r="AA141" t="s">
        <v>1798</v>
      </c>
      <c r="AB141" t="s">
        <v>1799</v>
      </c>
      <c r="AC141" t="s">
        <v>74</v>
      </c>
      <c r="AD141" t="s">
        <v>74</v>
      </c>
      <c r="AE141" t="s">
        <v>74</v>
      </c>
      <c r="AF141" t="s">
        <v>74</v>
      </c>
      <c r="AG141">
        <v>29</v>
      </c>
      <c r="AH141">
        <v>2</v>
      </c>
      <c r="AI141">
        <v>3</v>
      </c>
      <c r="AJ141">
        <v>0</v>
      </c>
      <c r="AK141">
        <v>3</v>
      </c>
      <c r="AL141" t="s">
        <v>1782</v>
      </c>
      <c r="AM141" t="s">
        <v>1783</v>
      </c>
      <c r="AN141" t="s">
        <v>1784</v>
      </c>
      <c r="AO141" t="s">
        <v>1785</v>
      </c>
      <c r="AP141" t="s">
        <v>74</v>
      </c>
      <c r="AQ141" t="s">
        <v>74</v>
      </c>
      <c r="AR141" t="s">
        <v>1786</v>
      </c>
      <c r="AS141" t="s">
        <v>1787</v>
      </c>
      <c r="AT141" t="s">
        <v>1475</v>
      </c>
      <c r="AU141">
        <v>1994</v>
      </c>
      <c r="AV141">
        <v>11</v>
      </c>
      <c r="AW141">
        <v>2</v>
      </c>
      <c r="AX141" t="s">
        <v>74</v>
      </c>
      <c r="AY141" t="s">
        <v>74</v>
      </c>
      <c r="AZ141" t="s">
        <v>74</v>
      </c>
      <c r="BA141" t="s">
        <v>74</v>
      </c>
      <c r="BB141">
        <v>127</v>
      </c>
      <c r="BC141">
        <v>150</v>
      </c>
      <c r="BD141" t="s">
        <v>74</v>
      </c>
      <c r="BE141" t="s">
        <v>74</v>
      </c>
      <c r="BF141" t="s">
        <v>74</v>
      </c>
      <c r="BG141" t="s">
        <v>74</v>
      </c>
      <c r="BH141" t="s">
        <v>74</v>
      </c>
      <c r="BI141">
        <v>24</v>
      </c>
      <c r="BJ141" t="s">
        <v>950</v>
      </c>
      <c r="BK141" t="s">
        <v>93</v>
      </c>
      <c r="BL141" t="s">
        <v>950</v>
      </c>
      <c r="BM141" t="s">
        <v>1789</v>
      </c>
      <c r="BN141" t="s">
        <v>74</v>
      </c>
      <c r="BO141" t="s">
        <v>74</v>
      </c>
      <c r="BP141" t="s">
        <v>74</v>
      </c>
      <c r="BQ141" t="s">
        <v>74</v>
      </c>
      <c r="BR141" t="s">
        <v>96</v>
      </c>
      <c r="BS141" t="s">
        <v>1800</v>
      </c>
      <c r="BT141" t="str">
        <f>HYPERLINK("https%3A%2F%2Fwww.webofscience.com%2Fwos%2Fwoscc%2Ffull-record%2FWOS:A1994NZ78400003","View Full Record in Web of Science")</f>
        <v>View Full Record in Web of Science</v>
      </c>
    </row>
    <row r="142" spans="1:72" x14ac:dyDescent="0.15">
      <c r="A142" t="s">
        <v>72</v>
      </c>
      <c r="B142" t="s">
        <v>1801</v>
      </c>
      <c r="C142" t="s">
        <v>74</v>
      </c>
      <c r="D142" t="s">
        <v>74</v>
      </c>
      <c r="E142" t="s">
        <v>74</v>
      </c>
      <c r="F142" t="s">
        <v>1801</v>
      </c>
      <c r="G142" t="s">
        <v>74</v>
      </c>
      <c r="H142" t="s">
        <v>74</v>
      </c>
      <c r="I142" t="s">
        <v>1802</v>
      </c>
      <c r="J142" t="s">
        <v>1778</v>
      </c>
      <c r="K142" t="s">
        <v>74</v>
      </c>
      <c r="L142" t="s">
        <v>74</v>
      </c>
      <c r="M142" t="s">
        <v>77</v>
      </c>
      <c r="N142" t="s">
        <v>78</v>
      </c>
      <c r="O142" t="s">
        <v>74</v>
      </c>
      <c r="P142" t="s">
        <v>74</v>
      </c>
      <c r="Q142" t="s">
        <v>74</v>
      </c>
      <c r="R142" t="s">
        <v>74</v>
      </c>
      <c r="S142" t="s">
        <v>74</v>
      </c>
      <c r="T142" t="s">
        <v>74</v>
      </c>
      <c r="U142" t="s">
        <v>1803</v>
      </c>
      <c r="V142" t="s">
        <v>1804</v>
      </c>
      <c r="W142" t="s">
        <v>74</v>
      </c>
      <c r="X142" t="s">
        <v>74</v>
      </c>
      <c r="Y142" t="s">
        <v>1805</v>
      </c>
      <c r="Z142" t="s">
        <v>74</v>
      </c>
      <c r="AA142" t="s">
        <v>74</v>
      </c>
      <c r="AB142" t="s">
        <v>74</v>
      </c>
      <c r="AC142" t="s">
        <v>74</v>
      </c>
      <c r="AD142" t="s">
        <v>74</v>
      </c>
      <c r="AE142" t="s">
        <v>74</v>
      </c>
      <c r="AF142" t="s">
        <v>74</v>
      </c>
      <c r="AG142">
        <v>13</v>
      </c>
      <c r="AH142">
        <v>5</v>
      </c>
      <c r="AI142">
        <v>5</v>
      </c>
      <c r="AJ142">
        <v>0</v>
      </c>
      <c r="AK142">
        <v>0</v>
      </c>
      <c r="AL142" t="s">
        <v>1782</v>
      </c>
      <c r="AM142" t="s">
        <v>1783</v>
      </c>
      <c r="AN142" t="s">
        <v>1784</v>
      </c>
      <c r="AO142" t="s">
        <v>1785</v>
      </c>
      <c r="AP142" t="s">
        <v>74</v>
      </c>
      <c r="AQ142" t="s">
        <v>74</v>
      </c>
      <c r="AR142" t="s">
        <v>1786</v>
      </c>
      <c r="AS142" t="s">
        <v>1787</v>
      </c>
      <c r="AT142" t="s">
        <v>1475</v>
      </c>
      <c r="AU142">
        <v>1994</v>
      </c>
      <c r="AV142">
        <v>11</v>
      </c>
      <c r="AW142">
        <v>2</v>
      </c>
      <c r="AX142" t="s">
        <v>74</v>
      </c>
      <c r="AY142" t="s">
        <v>74</v>
      </c>
      <c r="AZ142" t="s">
        <v>74</v>
      </c>
      <c r="BA142" t="s">
        <v>74</v>
      </c>
      <c r="BB142">
        <v>170</v>
      </c>
      <c r="BC142">
        <v>174</v>
      </c>
      <c r="BD142" t="s">
        <v>74</v>
      </c>
      <c r="BE142" t="s">
        <v>1806</v>
      </c>
      <c r="BF142" t="str">
        <f>HYPERLINK("http://dx.doi.org/10.1017/S1323358000019846","http://dx.doi.org/10.1017/S1323358000019846")</f>
        <v>http://dx.doi.org/10.1017/S1323358000019846</v>
      </c>
      <c r="BG142" t="s">
        <v>74</v>
      </c>
      <c r="BH142" t="s">
        <v>74</v>
      </c>
      <c r="BI142">
        <v>5</v>
      </c>
      <c r="BJ142" t="s">
        <v>950</v>
      </c>
      <c r="BK142" t="s">
        <v>93</v>
      </c>
      <c r="BL142" t="s">
        <v>950</v>
      </c>
      <c r="BM142" t="s">
        <v>1789</v>
      </c>
      <c r="BN142" t="s">
        <v>74</v>
      </c>
      <c r="BO142" t="s">
        <v>74</v>
      </c>
      <c r="BP142" t="s">
        <v>74</v>
      </c>
      <c r="BQ142" t="s">
        <v>74</v>
      </c>
      <c r="BR142" t="s">
        <v>96</v>
      </c>
      <c r="BS142" t="s">
        <v>1807</v>
      </c>
      <c r="BT142" t="str">
        <f>HYPERLINK("https%3A%2F%2Fwww.webofscience.com%2Fwos%2Fwoscc%2Ffull-record%2FWOS:A1994NZ78400007","View Full Record in Web of Science")</f>
        <v>View Full Record in Web of Science</v>
      </c>
    </row>
    <row r="143" spans="1:72" x14ac:dyDescent="0.15">
      <c r="A143" t="s">
        <v>72</v>
      </c>
      <c r="B143" t="s">
        <v>1808</v>
      </c>
      <c r="C143" t="s">
        <v>74</v>
      </c>
      <c r="D143" t="s">
        <v>74</v>
      </c>
      <c r="E143" t="s">
        <v>74</v>
      </c>
      <c r="F143" t="s">
        <v>1808</v>
      </c>
      <c r="G143" t="s">
        <v>74</v>
      </c>
      <c r="H143" t="s">
        <v>74</v>
      </c>
      <c r="I143" t="s">
        <v>1809</v>
      </c>
      <c r="J143" t="s">
        <v>1810</v>
      </c>
      <c r="K143" t="s">
        <v>74</v>
      </c>
      <c r="L143" t="s">
        <v>74</v>
      </c>
      <c r="M143" t="s">
        <v>77</v>
      </c>
      <c r="N143" t="s">
        <v>845</v>
      </c>
      <c r="O143" t="s">
        <v>74</v>
      </c>
      <c r="P143" t="s">
        <v>74</v>
      </c>
      <c r="Q143" t="s">
        <v>74</v>
      </c>
      <c r="R143" t="s">
        <v>74</v>
      </c>
      <c r="S143" t="s">
        <v>74</v>
      </c>
      <c r="T143" t="s">
        <v>74</v>
      </c>
      <c r="U143" t="s">
        <v>74</v>
      </c>
      <c r="V143" t="s">
        <v>74</v>
      </c>
      <c r="W143" t="s">
        <v>74</v>
      </c>
      <c r="X143" t="s">
        <v>74</v>
      </c>
      <c r="Y143" t="s">
        <v>74</v>
      </c>
      <c r="Z143" t="s">
        <v>74</v>
      </c>
      <c r="AA143" t="s">
        <v>74</v>
      </c>
      <c r="AB143" t="s">
        <v>74</v>
      </c>
      <c r="AC143" t="s">
        <v>74</v>
      </c>
      <c r="AD143" t="s">
        <v>74</v>
      </c>
      <c r="AE143" t="s">
        <v>74</v>
      </c>
      <c r="AF143" t="s">
        <v>74</v>
      </c>
      <c r="AG143">
        <v>1</v>
      </c>
      <c r="AH143">
        <v>0</v>
      </c>
      <c r="AI143">
        <v>0</v>
      </c>
      <c r="AJ143">
        <v>0</v>
      </c>
      <c r="AK143">
        <v>0</v>
      </c>
      <c r="AL143" t="s">
        <v>1811</v>
      </c>
      <c r="AM143" t="s">
        <v>305</v>
      </c>
      <c r="AN143" t="s">
        <v>1812</v>
      </c>
      <c r="AO143" t="s">
        <v>1813</v>
      </c>
      <c r="AP143" t="s">
        <v>74</v>
      </c>
      <c r="AQ143" t="s">
        <v>74</v>
      </c>
      <c r="AR143" t="s">
        <v>1814</v>
      </c>
      <c r="AS143" t="s">
        <v>1815</v>
      </c>
      <c r="AT143" t="s">
        <v>1816</v>
      </c>
      <c r="AU143">
        <v>1994</v>
      </c>
      <c r="AV143" t="s">
        <v>74</v>
      </c>
      <c r="AW143">
        <v>4765</v>
      </c>
      <c r="AX143" t="s">
        <v>74</v>
      </c>
      <c r="AY143" t="s">
        <v>74</v>
      </c>
      <c r="AZ143" t="s">
        <v>74</v>
      </c>
      <c r="BA143" t="s">
        <v>74</v>
      </c>
      <c r="BB143">
        <v>5</v>
      </c>
      <c r="BC143">
        <v>5</v>
      </c>
      <c r="BD143" t="s">
        <v>74</v>
      </c>
      <c r="BE143" t="s">
        <v>74</v>
      </c>
      <c r="BF143" t="s">
        <v>74</v>
      </c>
      <c r="BG143" t="s">
        <v>74</v>
      </c>
      <c r="BH143" t="s">
        <v>74</v>
      </c>
      <c r="BI143">
        <v>1</v>
      </c>
      <c r="BJ143" t="s">
        <v>1817</v>
      </c>
      <c r="BK143" t="s">
        <v>1753</v>
      </c>
      <c r="BL143" t="s">
        <v>1818</v>
      </c>
      <c r="BM143" t="s">
        <v>1819</v>
      </c>
      <c r="BN143" t="s">
        <v>74</v>
      </c>
      <c r="BO143" t="s">
        <v>74</v>
      </c>
      <c r="BP143" t="s">
        <v>74</v>
      </c>
      <c r="BQ143" t="s">
        <v>74</v>
      </c>
      <c r="BR143" t="s">
        <v>96</v>
      </c>
      <c r="BS143" t="s">
        <v>1820</v>
      </c>
      <c r="BT143" t="str">
        <f>HYPERLINK("https%3A%2F%2Fwww.webofscience.com%2Fwos%2Fwoscc%2Ffull-record%2FWOS:A1994PA84300007","View Full Record in Web of Science")</f>
        <v>View Full Record in Web of Science</v>
      </c>
    </row>
    <row r="144" spans="1:72" x14ac:dyDescent="0.15">
      <c r="A144" t="s">
        <v>72</v>
      </c>
      <c r="B144" t="s">
        <v>1821</v>
      </c>
      <c r="C144" t="s">
        <v>74</v>
      </c>
      <c r="D144" t="s">
        <v>74</v>
      </c>
      <c r="E144" t="s">
        <v>74</v>
      </c>
      <c r="F144" t="s">
        <v>1821</v>
      </c>
      <c r="G144" t="s">
        <v>74</v>
      </c>
      <c r="H144" t="s">
        <v>74</v>
      </c>
      <c r="I144" t="s">
        <v>1822</v>
      </c>
      <c r="J144" t="s">
        <v>1823</v>
      </c>
      <c r="K144" t="s">
        <v>74</v>
      </c>
      <c r="L144" t="s">
        <v>74</v>
      </c>
      <c r="M144" t="s">
        <v>77</v>
      </c>
      <c r="N144" t="s">
        <v>78</v>
      </c>
      <c r="O144" t="s">
        <v>74</v>
      </c>
      <c r="P144" t="s">
        <v>74</v>
      </c>
      <c r="Q144" t="s">
        <v>74</v>
      </c>
      <c r="R144" t="s">
        <v>74</v>
      </c>
      <c r="S144" t="s">
        <v>74</v>
      </c>
      <c r="T144" t="s">
        <v>74</v>
      </c>
      <c r="U144" t="s">
        <v>1824</v>
      </c>
      <c r="V144" t="s">
        <v>1825</v>
      </c>
      <c r="W144" t="s">
        <v>1826</v>
      </c>
      <c r="X144" t="s">
        <v>1827</v>
      </c>
      <c r="Y144" t="s">
        <v>74</v>
      </c>
      <c r="Z144" t="s">
        <v>74</v>
      </c>
      <c r="AA144" t="s">
        <v>74</v>
      </c>
      <c r="AB144" t="s">
        <v>1828</v>
      </c>
      <c r="AC144" t="s">
        <v>74</v>
      </c>
      <c r="AD144" t="s">
        <v>74</v>
      </c>
      <c r="AE144" t="s">
        <v>74</v>
      </c>
      <c r="AF144" t="s">
        <v>74</v>
      </c>
      <c r="AG144">
        <v>81</v>
      </c>
      <c r="AH144">
        <v>73</v>
      </c>
      <c r="AI144">
        <v>76</v>
      </c>
      <c r="AJ144">
        <v>2</v>
      </c>
      <c r="AK144">
        <v>28</v>
      </c>
      <c r="AL144" t="s">
        <v>284</v>
      </c>
      <c r="AM144" t="s">
        <v>285</v>
      </c>
      <c r="AN144" t="s">
        <v>286</v>
      </c>
      <c r="AO144" t="s">
        <v>1829</v>
      </c>
      <c r="AP144" t="s">
        <v>1830</v>
      </c>
      <c r="AQ144" t="s">
        <v>74</v>
      </c>
      <c r="AR144" t="s">
        <v>1831</v>
      </c>
      <c r="AS144" t="s">
        <v>1832</v>
      </c>
      <c r="AT144" t="s">
        <v>1833</v>
      </c>
      <c r="AU144">
        <v>1994</v>
      </c>
      <c r="AV144">
        <v>99</v>
      </c>
      <c r="AW144" t="s">
        <v>1834</v>
      </c>
      <c r="AX144" t="s">
        <v>74</v>
      </c>
      <c r="AY144" t="s">
        <v>74</v>
      </c>
      <c r="AZ144" t="s">
        <v>74</v>
      </c>
      <c r="BA144" t="s">
        <v>74</v>
      </c>
      <c r="BB144">
        <v>14659</v>
      </c>
      <c r="BC144">
        <v>14675</v>
      </c>
      <c r="BD144" t="s">
        <v>74</v>
      </c>
      <c r="BE144" t="s">
        <v>1835</v>
      </c>
      <c r="BF144" t="str">
        <f>HYPERLINK("http://dx.doi.org/10.1029/94JE01090","http://dx.doi.org/10.1029/94JE01090")</f>
        <v>http://dx.doi.org/10.1029/94JE01090</v>
      </c>
      <c r="BG144" t="s">
        <v>74</v>
      </c>
      <c r="BH144" t="s">
        <v>74</v>
      </c>
      <c r="BI144">
        <v>17</v>
      </c>
      <c r="BJ144" t="s">
        <v>265</v>
      </c>
      <c r="BK144" t="s">
        <v>93</v>
      </c>
      <c r="BL144" t="s">
        <v>265</v>
      </c>
      <c r="BM144" t="s">
        <v>1836</v>
      </c>
      <c r="BN144" t="s">
        <v>74</v>
      </c>
      <c r="BO144" t="s">
        <v>74</v>
      </c>
      <c r="BP144" t="s">
        <v>74</v>
      </c>
      <c r="BQ144" t="s">
        <v>74</v>
      </c>
      <c r="BR144" t="s">
        <v>96</v>
      </c>
      <c r="BS144" t="s">
        <v>1837</v>
      </c>
      <c r="BT144" t="str">
        <f>HYPERLINK("https%3A%2F%2Fwww.webofscience.com%2Fwos%2Fwoscc%2Ffull-record%2FWOS:A1994NY86100003","View Full Record in Web of Science")</f>
        <v>View Full Record in Web of Science</v>
      </c>
    </row>
    <row r="145" spans="1:72" x14ac:dyDescent="0.15">
      <c r="A145" t="s">
        <v>72</v>
      </c>
      <c r="B145" t="s">
        <v>1838</v>
      </c>
      <c r="C145" t="s">
        <v>74</v>
      </c>
      <c r="D145" t="s">
        <v>74</v>
      </c>
      <c r="E145" t="s">
        <v>74</v>
      </c>
      <c r="F145" t="s">
        <v>1838</v>
      </c>
      <c r="G145" t="s">
        <v>74</v>
      </c>
      <c r="H145" t="s">
        <v>74</v>
      </c>
      <c r="I145" t="s">
        <v>1839</v>
      </c>
      <c r="J145" t="s">
        <v>995</v>
      </c>
      <c r="K145" t="s">
        <v>74</v>
      </c>
      <c r="L145" t="s">
        <v>74</v>
      </c>
      <c r="M145" t="s">
        <v>77</v>
      </c>
      <c r="N145" t="s">
        <v>299</v>
      </c>
      <c r="O145" t="s">
        <v>74</v>
      </c>
      <c r="P145" t="s">
        <v>74</v>
      </c>
      <c r="Q145" t="s">
        <v>74</v>
      </c>
      <c r="R145" t="s">
        <v>74</v>
      </c>
      <c r="S145" t="s">
        <v>74</v>
      </c>
      <c r="T145" t="s">
        <v>74</v>
      </c>
      <c r="U145" t="s">
        <v>1840</v>
      </c>
      <c r="V145" t="s">
        <v>1841</v>
      </c>
      <c r="W145" t="s">
        <v>1842</v>
      </c>
      <c r="X145" t="s">
        <v>1843</v>
      </c>
      <c r="Y145" t="s">
        <v>74</v>
      </c>
      <c r="Z145" t="s">
        <v>74</v>
      </c>
      <c r="AA145" t="s">
        <v>74</v>
      </c>
      <c r="AB145" t="s">
        <v>74</v>
      </c>
      <c r="AC145" t="s">
        <v>74</v>
      </c>
      <c r="AD145" t="s">
        <v>74</v>
      </c>
      <c r="AE145" t="s">
        <v>74</v>
      </c>
      <c r="AF145" t="s">
        <v>74</v>
      </c>
      <c r="AG145">
        <v>30</v>
      </c>
      <c r="AH145">
        <v>76</v>
      </c>
      <c r="AI145">
        <v>81</v>
      </c>
      <c r="AJ145">
        <v>0</v>
      </c>
      <c r="AK145">
        <v>24</v>
      </c>
      <c r="AL145" t="s">
        <v>1002</v>
      </c>
      <c r="AM145" t="s">
        <v>285</v>
      </c>
      <c r="AN145" t="s">
        <v>1003</v>
      </c>
      <c r="AO145" t="s">
        <v>1004</v>
      </c>
      <c r="AP145" t="s">
        <v>74</v>
      </c>
      <c r="AQ145" t="s">
        <v>74</v>
      </c>
      <c r="AR145" t="s">
        <v>1005</v>
      </c>
      <c r="AS145" t="s">
        <v>1006</v>
      </c>
      <c r="AT145" t="s">
        <v>1844</v>
      </c>
      <c r="AU145">
        <v>1994</v>
      </c>
      <c r="AV145">
        <v>98</v>
      </c>
      <c r="AW145">
        <v>28</v>
      </c>
      <c r="AX145" t="s">
        <v>74</v>
      </c>
      <c r="AY145" t="s">
        <v>74</v>
      </c>
      <c r="AZ145" t="s">
        <v>74</v>
      </c>
      <c r="BA145" t="s">
        <v>74</v>
      </c>
      <c r="BB145">
        <v>6900</v>
      </c>
      <c r="BC145">
        <v>6902</v>
      </c>
      <c r="BD145" t="s">
        <v>74</v>
      </c>
      <c r="BE145" t="s">
        <v>1845</v>
      </c>
      <c r="BF145" t="str">
        <f>HYPERLINK("http://dx.doi.org/10.1021/j100079a002","http://dx.doi.org/10.1021/j100079a002")</f>
        <v>http://dx.doi.org/10.1021/j100079a002</v>
      </c>
      <c r="BG145" t="s">
        <v>74</v>
      </c>
      <c r="BH145" t="s">
        <v>74</v>
      </c>
      <c r="BI145">
        <v>3</v>
      </c>
      <c r="BJ145" t="s">
        <v>1008</v>
      </c>
      <c r="BK145" t="s">
        <v>93</v>
      </c>
      <c r="BL145" t="s">
        <v>202</v>
      </c>
      <c r="BM145" t="s">
        <v>1846</v>
      </c>
      <c r="BN145" t="s">
        <v>74</v>
      </c>
      <c r="BO145" t="s">
        <v>74</v>
      </c>
      <c r="BP145" t="s">
        <v>74</v>
      </c>
      <c r="BQ145" t="s">
        <v>74</v>
      </c>
      <c r="BR145" t="s">
        <v>96</v>
      </c>
      <c r="BS145" t="s">
        <v>1847</v>
      </c>
      <c r="BT145" t="str">
        <f>HYPERLINK("https%3A%2F%2Fwww.webofscience.com%2Fwos%2Fwoscc%2Ffull-record%2FWOS:A1994NX17300002","View Full Record in Web of Science")</f>
        <v>View Full Record in Web of Science</v>
      </c>
    </row>
    <row r="146" spans="1:72" x14ac:dyDescent="0.15">
      <c r="A146" t="s">
        <v>72</v>
      </c>
      <c r="B146" t="s">
        <v>1848</v>
      </c>
      <c r="C146" t="s">
        <v>74</v>
      </c>
      <c r="D146" t="s">
        <v>74</v>
      </c>
      <c r="E146" t="s">
        <v>74</v>
      </c>
      <c r="F146" t="s">
        <v>1848</v>
      </c>
      <c r="G146" t="s">
        <v>74</v>
      </c>
      <c r="H146" t="s">
        <v>74</v>
      </c>
      <c r="I146" t="s">
        <v>1849</v>
      </c>
      <c r="J146" t="s">
        <v>369</v>
      </c>
      <c r="K146" t="s">
        <v>74</v>
      </c>
      <c r="L146" t="s">
        <v>74</v>
      </c>
      <c r="M146" t="s">
        <v>77</v>
      </c>
      <c r="N146" t="s">
        <v>78</v>
      </c>
      <c r="O146" t="s">
        <v>74</v>
      </c>
      <c r="P146" t="s">
        <v>74</v>
      </c>
      <c r="Q146" t="s">
        <v>74</v>
      </c>
      <c r="R146" t="s">
        <v>74</v>
      </c>
      <c r="S146" t="s">
        <v>74</v>
      </c>
      <c r="T146" t="s">
        <v>74</v>
      </c>
      <c r="U146" t="s">
        <v>1850</v>
      </c>
      <c r="V146" t="s">
        <v>1851</v>
      </c>
      <c r="W146" t="s">
        <v>74</v>
      </c>
      <c r="X146" t="s">
        <v>74</v>
      </c>
      <c r="Y146" t="s">
        <v>1852</v>
      </c>
      <c r="Z146" t="s">
        <v>74</v>
      </c>
      <c r="AA146" t="s">
        <v>1853</v>
      </c>
      <c r="AB146" t="s">
        <v>1854</v>
      </c>
      <c r="AC146" t="s">
        <v>74</v>
      </c>
      <c r="AD146" t="s">
        <v>74</v>
      </c>
      <c r="AE146" t="s">
        <v>74</v>
      </c>
      <c r="AF146" t="s">
        <v>74</v>
      </c>
      <c r="AG146">
        <v>103</v>
      </c>
      <c r="AH146">
        <v>197</v>
      </c>
      <c r="AI146">
        <v>231</v>
      </c>
      <c r="AJ146">
        <v>0</v>
      </c>
      <c r="AK146">
        <v>31</v>
      </c>
      <c r="AL146" t="s">
        <v>284</v>
      </c>
      <c r="AM146" t="s">
        <v>285</v>
      </c>
      <c r="AN146" t="s">
        <v>286</v>
      </c>
      <c r="AO146" t="s">
        <v>377</v>
      </c>
      <c r="AP146" t="s">
        <v>378</v>
      </c>
      <c r="AQ146" t="s">
        <v>74</v>
      </c>
      <c r="AR146" t="s">
        <v>379</v>
      </c>
      <c r="AS146" t="s">
        <v>380</v>
      </c>
      <c r="AT146" t="s">
        <v>1855</v>
      </c>
      <c r="AU146">
        <v>1994</v>
      </c>
      <c r="AV146">
        <v>99</v>
      </c>
      <c r="AW146" t="s">
        <v>1856</v>
      </c>
      <c r="AX146" t="s">
        <v>74</v>
      </c>
      <c r="AY146" t="s">
        <v>74</v>
      </c>
      <c r="AZ146" t="s">
        <v>74</v>
      </c>
      <c r="BA146" t="s">
        <v>74</v>
      </c>
      <c r="BB146">
        <v>13885</v>
      </c>
      <c r="BC146">
        <v>13896</v>
      </c>
      <c r="BD146" t="s">
        <v>74</v>
      </c>
      <c r="BE146" t="s">
        <v>1857</v>
      </c>
      <c r="BF146" t="str">
        <f>HYPERLINK("http://dx.doi.org/10.1029/94JB00459","http://dx.doi.org/10.1029/94JB00459")</f>
        <v>http://dx.doi.org/10.1029/94JB00459</v>
      </c>
      <c r="BG146" t="s">
        <v>74</v>
      </c>
      <c r="BH146" t="s">
        <v>74</v>
      </c>
      <c r="BI146">
        <v>12</v>
      </c>
      <c r="BJ146" t="s">
        <v>265</v>
      </c>
      <c r="BK146" t="s">
        <v>93</v>
      </c>
      <c r="BL146" t="s">
        <v>265</v>
      </c>
      <c r="BM146" t="s">
        <v>1858</v>
      </c>
      <c r="BN146" t="s">
        <v>74</v>
      </c>
      <c r="BO146" t="s">
        <v>74</v>
      </c>
      <c r="BP146" t="s">
        <v>74</v>
      </c>
      <c r="BQ146" t="s">
        <v>74</v>
      </c>
      <c r="BR146" t="s">
        <v>96</v>
      </c>
      <c r="BS146" t="s">
        <v>1859</v>
      </c>
      <c r="BT146" t="str">
        <f>HYPERLINK("https%3A%2F%2Fwww.webofscience.com%2Fwos%2Fwoscc%2Ffull-record%2FWOS:A1994NW51500023","View Full Record in Web of Science")</f>
        <v>View Full Record in Web of Science</v>
      </c>
    </row>
    <row r="147" spans="1:72" x14ac:dyDescent="0.15">
      <c r="A147" t="s">
        <v>72</v>
      </c>
      <c r="B147" t="s">
        <v>1860</v>
      </c>
      <c r="C147" t="s">
        <v>74</v>
      </c>
      <c r="D147" t="s">
        <v>74</v>
      </c>
      <c r="E147" t="s">
        <v>74</v>
      </c>
      <c r="F147" t="s">
        <v>1860</v>
      </c>
      <c r="G147" t="s">
        <v>74</v>
      </c>
      <c r="H147" t="s">
        <v>74</v>
      </c>
      <c r="I147" t="s">
        <v>1861</v>
      </c>
      <c r="J147" t="s">
        <v>395</v>
      </c>
      <c r="K147" t="s">
        <v>74</v>
      </c>
      <c r="L147" t="s">
        <v>74</v>
      </c>
      <c r="M147" t="s">
        <v>77</v>
      </c>
      <c r="N147" t="s">
        <v>396</v>
      </c>
      <c r="O147" t="s">
        <v>74</v>
      </c>
      <c r="P147" t="s">
        <v>74</v>
      </c>
      <c r="Q147" t="s">
        <v>74</v>
      </c>
      <c r="R147" t="s">
        <v>74</v>
      </c>
      <c r="S147" t="s">
        <v>74</v>
      </c>
      <c r="T147" t="s">
        <v>74</v>
      </c>
      <c r="U147" t="s">
        <v>74</v>
      </c>
      <c r="V147" t="s">
        <v>74</v>
      </c>
      <c r="W147" t="s">
        <v>74</v>
      </c>
      <c r="X147" t="s">
        <v>74</v>
      </c>
      <c r="Y147" t="s">
        <v>74</v>
      </c>
      <c r="Z147" t="s">
        <v>74</v>
      </c>
      <c r="AA147" t="s">
        <v>74</v>
      </c>
      <c r="AB147" t="s">
        <v>74</v>
      </c>
      <c r="AC147" t="s">
        <v>74</v>
      </c>
      <c r="AD147" t="s">
        <v>74</v>
      </c>
      <c r="AE147" t="s">
        <v>74</v>
      </c>
      <c r="AF147" t="s">
        <v>74</v>
      </c>
      <c r="AG147">
        <v>0</v>
      </c>
      <c r="AH147">
        <v>0</v>
      </c>
      <c r="AI147">
        <v>0</v>
      </c>
      <c r="AJ147">
        <v>0</v>
      </c>
      <c r="AK147">
        <v>0</v>
      </c>
      <c r="AL147" t="s">
        <v>407</v>
      </c>
      <c r="AM147" t="s">
        <v>408</v>
      </c>
      <c r="AN147" t="s">
        <v>409</v>
      </c>
      <c r="AO147" t="s">
        <v>399</v>
      </c>
      <c r="AP147" t="s">
        <v>74</v>
      </c>
      <c r="AQ147" t="s">
        <v>74</v>
      </c>
      <c r="AR147" t="s">
        <v>400</v>
      </c>
      <c r="AS147" t="s">
        <v>401</v>
      </c>
      <c r="AT147" t="s">
        <v>1862</v>
      </c>
      <c r="AU147">
        <v>1994</v>
      </c>
      <c r="AV147">
        <v>143</v>
      </c>
      <c r="AW147">
        <v>1933</v>
      </c>
      <c r="AX147" t="s">
        <v>74</v>
      </c>
      <c r="AY147" t="s">
        <v>74</v>
      </c>
      <c r="AZ147" t="s">
        <v>74</v>
      </c>
      <c r="BA147" t="s">
        <v>74</v>
      </c>
      <c r="BB147">
        <v>12</v>
      </c>
      <c r="BC147">
        <v>12</v>
      </c>
      <c r="BD147" t="s">
        <v>74</v>
      </c>
      <c r="BE147" t="s">
        <v>74</v>
      </c>
      <c r="BF147" t="s">
        <v>74</v>
      </c>
      <c r="BG147" t="s">
        <v>74</v>
      </c>
      <c r="BH147" t="s">
        <v>74</v>
      </c>
      <c r="BI147">
        <v>1</v>
      </c>
      <c r="BJ147" t="s">
        <v>402</v>
      </c>
      <c r="BK147" t="s">
        <v>93</v>
      </c>
      <c r="BL147" t="s">
        <v>403</v>
      </c>
      <c r="BM147" t="s">
        <v>1863</v>
      </c>
      <c r="BN147" t="s">
        <v>74</v>
      </c>
      <c r="BO147" t="s">
        <v>74</v>
      </c>
      <c r="BP147" t="s">
        <v>74</v>
      </c>
      <c r="BQ147" t="s">
        <v>74</v>
      </c>
      <c r="BR147" t="s">
        <v>96</v>
      </c>
      <c r="BS147" t="s">
        <v>1864</v>
      </c>
      <c r="BT147" t="str">
        <f>HYPERLINK("https%3A%2F%2Fwww.webofscience.com%2Fwos%2Fwoscc%2Ffull-record%2FWOS:A1994NX11200015","View Full Record in Web of Science")</f>
        <v>View Full Record in Web of Science</v>
      </c>
    </row>
    <row r="148" spans="1:72" x14ac:dyDescent="0.15">
      <c r="A148" t="s">
        <v>72</v>
      </c>
      <c r="B148" t="s">
        <v>1865</v>
      </c>
      <c r="C148" t="s">
        <v>74</v>
      </c>
      <c r="D148" t="s">
        <v>74</v>
      </c>
      <c r="E148" t="s">
        <v>74</v>
      </c>
      <c r="F148" t="s">
        <v>1865</v>
      </c>
      <c r="G148" t="s">
        <v>74</v>
      </c>
      <c r="H148" t="s">
        <v>74</v>
      </c>
      <c r="I148" t="s">
        <v>1866</v>
      </c>
      <c r="J148" t="s">
        <v>1867</v>
      </c>
      <c r="K148" t="s">
        <v>74</v>
      </c>
      <c r="L148" t="s">
        <v>74</v>
      </c>
      <c r="M148" t="s">
        <v>77</v>
      </c>
      <c r="N148" t="s">
        <v>78</v>
      </c>
      <c r="O148" t="s">
        <v>74</v>
      </c>
      <c r="P148" t="s">
        <v>74</v>
      </c>
      <c r="Q148" t="s">
        <v>74</v>
      </c>
      <c r="R148" t="s">
        <v>74</v>
      </c>
      <c r="S148" t="s">
        <v>74</v>
      </c>
      <c r="T148" t="s">
        <v>1868</v>
      </c>
      <c r="U148" t="s">
        <v>1869</v>
      </c>
      <c r="V148" t="s">
        <v>1870</v>
      </c>
      <c r="W148" t="s">
        <v>1871</v>
      </c>
      <c r="X148" t="s">
        <v>1872</v>
      </c>
      <c r="Y148" t="s">
        <v>1873</v>
      </c>
      <c r="Z148" t="s">
        <v>74</v>
      </c>
      <c r="AA148" t="s">
        <v>1874</v>
      </c>
      <c r="AB148" t="s">
        <v>1875</v>
      </c>
      <c r="AC148" t="s">
        <v>74</v>
      </c>
      <c r="AD148" t="s">
        <v>74</v>
      </c>
      <c r="AE148" t="s">
        <v>74</v>
      </c>
      <c r="AF148" t="s">
        <v>74</v>
      </c>
      <c r="AG148">
        <v>34</v>
      </c>
      <c r="AH148">
        <v>33</v>
      </c>
      <c r="AI148">
        <v>33</v>
      </c>
      <c r="AJ148">
        <v>0</v>
      </c>
      <c r="AK148">
        <v>11</v>
      </c>
      <c r="AL148" t="s">
        <v>1876</v>
      </c>
      <c r="AM148" t="s">
        <v>1877</v>
      </c>
      <c r="AN148" t="s">
        <v>1878</v>
      </c>
      <c r="AO148" t="s">
        <v>1879</v>
      </c>
      <c r="AP148" t="s">
        <v>74</v>
      </c>
      <c r="AQ148" t="s">
        <v>74</v>
      </c>
      <c r="AR148" t="s">
        <v>1880</v>
      </c>
      <c r="AS148" t="s">
        <v>74</v>
      </c>
      <c r="AT148" t="s">
        <v>1881</v>
      </c>
      <c r="AU148">
        <v>1994</v>
      </c>
      <c r="AV148">
        <v>319</v>
      </c>
      <c r="AW148">
        <v>1</v>
      </c>
      <c r="AX148">
        <v>2</v>
      </c>
      <c r="AY148" t="s">
        <v>74</v>
      </c>
      <c r="AZ148" t="s">
        <v>74</v>
      </c>
      <c r="BA148" t="s">
        <v>74</v>
      </c>
      <c r="BB148">
        <v>65</v>
      </c>
      <c r="BC148">
        <v>77</v>
      </c>
      <c r="BD148" t="s">
        <v>74</v>
      </c>
      <c r="BE148" t="s">
        <v>74</v>
      </c>
      <c r="BF148" t="s">
        <v>74</v>
      </c>
      <c r="BG148" t="s">
        <v>74</v>
      </c>
      <c r="BH148" t="s">
        <v>74</v>
      </c>
      <c r="BI148">
        <v>13</v>
      </c>
      <c r="BJ148" t="s">
        <v>402</v>
      </c>
      <c r="BK148" t="s">
        <v>93</v>
      </c>
      <c r="BL148" t="s">
        <v>403</v>
      </c>
      <c r="BM148" t="s">
        <v>1882</v>
      </c>
      <c r="BN148" t="s">
        <v>74</v>
      </c>
      <c r="BO148" t="s">
        <v>74</v>
      </c>
      <c r="BP148" t="s">
        <v>74</v>
      </c>
      <c r="BQ148" t="s">
        <v>74</v>
      </c>
      <c r="BR148" t="s">
        <v>96</v>
      </c>
      <c r="BS148" t="s">
        <v>1883</v>
      </c>
      <c r="BT148" t="str">
        <f>HYPERLINK("https%3A%2F%2Fwww.webofscience.com%2Fwos%2Fwoscc%2Ffull-record%2FWOS:A1994NY59400001","View Full Record in Web of Science")</f>
        <v>View Full Record in Web of Science</v>
      </c>
    </row>
    <row r="149" spans="1:72" x14ac:dyDescent="0.15">
      <c r="A149" t="s">
        <v>72</v>
      </c>
      <c r="B149" t="s">
        <v>1884</v>
      </c>
      <c r="C149" t="s">
        <v>74</v>
      </c>
      <c r="D149" t="s">
        <v>74</v>
      </c>
      <c r="E149" t="s">
        <v>74</v>
      </c>
      <c r="F149" t="s">
        <v>1884</v>
      </c>
      <c r="G149" t="s">
        <v>74</v>
      </c>
      <c r="H149" t="s">
        <v>74</v>
      </c>
      <c r="I149" t="s">
        <v>1885</v>
      </c>
      <c r="J149" t="s">
        <v>995</v>
      </c>
      <c r="K149" t="s">
        <v>74</v>
      </c>
      <c r="L149" t="s">
        <v>74</v>
      </c>
      <c r="M149" t="s">
        <v>77</v>
      </c>
      <c r="N149" t="s">
        <v>78</v>
      </c>
      <c r="O149" t="s">
        <v>74</v>
      </c>
      <c r="P149" t="s">
        <v>74</v>
      </c>
      <c r="Q149" t="s">
        <v>74</v>
      </c>
      <c r="R149" t="s">
        <v>74</v>
      </c>
      <c r="S149" t="s">
        <v>74</v>
      </c>
      <c r="T149" t="s">
        <v>74</v>
      </c>
      <c r="U149" t="s">
        <v>1886</v>
      </c>
      <c r="V149" t="s">
        <v>1887</v>
      </c>
      <c r="W149" t="s">
        <v>1888</v>
      </c>
      <c r="X149" t="s">
        <v>1889</v>
      </c>
      <c r="Y149" t="s">
        <v>74</v>
      </c>
      <c r="Z149" t="s">
        <v>74</v>
      </c>
      <c r="AA149" t="s">
        <v>1890</v>
      </c>
      <c r="AB149" t="s">
        <v>1891</v>
      </c>
      <c r="AC149" t="s">
        <v>74</v>
      </c>
      <c r="AD149" t="s">
        <v>74</v>
      </c>
      <c r="AE149" t="s">
        <v>74</v>
      </c>
      <c r="AF149" t="s">
        <v>74</v>
      </c>
      <c r="AG149">
        <v>54</v>
      </c>
      <c r="AH149">
        <v>44</v>
      </c>
      <c r="AI149">
        <v>44</v>
      </c>
      <c r="AJ149">
        <v>0</v>
      </c>
      <c r="AK149">
        <v>3</v>
      </c>
      <c r="AL149" t="s">
        <v>1002</v>
      </c>
      <c r="AM149" t="s">
        <v>285</v>
      </c>
      <c r="AN149" t="s">
        <v>1003</v>
      </c>
      <c r="AO149" t="s">
        <v>1004</v>
      </c>
      <c r="AP149" t="s">
        <v>74</v>
      </c>
      <c r="AQ149" t="s">
        <v>74</v>
      </c>
      <c r="AR149" t="s">
        <v>1005</v>
      </c>
      <c r="AS149" t="s">
        <v>1006</v>
      </c>
      <c r="AT149" t="s">
        <v>1881</v>
      </c>
      <c r="AU149">
        <v>1994</v>
      </c>
      <c r="AV149">
        <v>98</v>
      </c>
      <c r="AW149">
        <v>27</v>
      </c>
      <c r="AX149" t="s">
        <v>74</v>
      </c>
      <c r="AY149" t="s">
        <v>74</v>
      </c>
      <c r="AZ149" t="s">
        <v>74</v>
      </c>
      <c r="BA149" t="s">
        <v>74</v>
      </c>
      <c r="BB149">
        <v>6740</v>
      </c>
      <c r="BC149">
        <v>6745</v>
      </c>
      <c r="BD149" t="s">
        <v>74</v>
      </c>
      <c r="BE149" t="s">
        <v>1892</v>
      </c>
      <c r="BF149" t="str">
        <f>HYPERLINK("http://dx.doi.org/10.1021/j100078a015","http://dx.doi.org/10.1021/j100078a015")</f>
        <v>http://dx.doi.org/10.1021/j100078a015</v>
      </c>
      <c r="BG149" t="s">
        <v>74</v>
      </c>
      <c r="BH149" t="s">
        <v>74</v>
      </c>
      <c r="BI149">
        <v>6</v>
      </c>
      <c r="BJ149" t="s">
        <v>1008</v>
      </c>
      <c r="BK149" t="s">
        <v>93</v>
      </c>
      <c r="BL149" t="s">
        <v>202</v>
      </c>
      <c r="BM149" t="s">
        <v>1893</v>
      </c>
      <c r="BN149" t="s">
        <v>74</v>
      </c>
      <c r="BO149" t="s">
        <v>74</v>
      </c>
      <c r="BP149" t="s">
        <v>74</v>
      </c>
      <c r="BQ149" t="s">
        <v>74</v>
      </c>
      <c r="BR149" t="s">
        <v>96</v>
      </c>
      <c r="BS149" t="s">
        <v>1894</v>
      </c>
      <c r="BT149" t="str">
        <f>HYPERLINK("https%3A%2F%2Fwww.webofscience.com%2Fwos%2Fwoscc%2Ffull-record%2FWOS:A1994NW53100015","View Full Record in Web of Science")</f>
        <v>View Full Record in Web of Science</v>
      </c>
    </row>
    <row r="150" spans="1:72" x14ac:dyDescent="0.15">
      <c r="A150" t="s">
        <v>72</v>
      </c>
      <c r="B150" t="s">
        <v>1895</v>
      </c>
      <c r="C150" t="s">
        <v>74</v>
      </c>
      <c r="D150" t="s">
        <v>74</v>
      </c>
      <c r="E150" t="s">
        <v>74</v>
      </c>
      <c r="F150" t="s">
        <v>1895</v>
      </c>
      <c r="G150" t="s">
        <v>74</v>
      </c>
      <c r="H150" t="s">
        <v>74</v>
      </c>
      <c r="I150" t="s">
        <v>1896</v>
      </c>
      <c r="J150" t="s">
        <v>1468</v>
      </c>
      <c r="K150" t="s">
        <v>74</v>
      </c>
      <c r="L150" t="s">
        <v>74</v>
      </c>
      <c r="M150" t="s">
        <v>77</v>
      </c>
      <c r="N150" t="s">
        <v>78</v>
      </c>
      <c r="O150" t="s">
        <v>74</v>
      </c>
      <c r="P150" t="s">
        <v>74</v>
      </c>
      <c r="Q150" t="s">
        <v>74</v>
      </c>
      <c r="R150" t="s">
        <v>74</v>
      </c>
      <c r="S150" t="s">
        <v>74</v>
      </c>
      <c r="T150" t="s">
        <v>74</v>
      </c>
      <c r="U150" t="s">
        <v>1897</v>
      </c>
      <c r="V150" t="s">
        <v>1898</v>
      </c>
      <c r="W150" t="s">
        <v>1899</v>
      </c>
      <c r="X150" t="s">
        <v>1900</v>
      </c>
      <c r="Y150" t="s">
        <v>1901</v>
      </c>
      <c r="Z150" t="s">
        <v>74</v>
      </c>
      <c r="AA150" t="s">
        <v>1902</v>
      </c>
      <c r="AB150" t="s">
        <v>1903</v>
      </c>
      <c r="AC150" t="s">
        <v>74</v>
      </c>
      <c r="AD150" t="s">
        <v>74</v>
      </c>
      <c r="AE150" t="s">
        <v>74</v>
      </c>
      <c r="AF150" t="s">
        <v>74</v>
      </c>
      <c r="AG150">
        <v>38</v>
      </c>
      <c r="AH150">
        <v>10</v>
      </c>
      <c r="AI150">
        <v>11</v>
      </c>
      <c r="AJ150">
        <v>0</v>
      </c>
      <c r="AK150">
        <v>1</v>
      </c>
      <c r="AL150" t="s">
        <v>153</v>
      </c>
      <c r="AM150" t="s">
        <v>84</v>
      </c>
      <c r="AN150" t="s">
        <v>154</v>
      </c>
      <c r="AO150" t="s">
        <v>1472</v>
      </c>
      <c r="AP150" t="s">
        <v>74</v>
      </c>
      <c r="AQ150" t="s">
        <v>74</v>
      </c>
      <c r="AR150" t="s">
        <v>1473</v>
      </c>
      <c r="AS150" t="s">
        <v>1474</v>
      </c>
      <c r="AT150" t="s">
        <v>1904</v>
      </c>
      <c r="AU150">
        <v>1994</v>
      </c>
      <c r="AV150">
        <v>12</v>
      </c>
      <c r="AW150">
        <v>6</v>
      </c>
      <c r="AX150" t="s">
        <v>74</v>
      </c>
      <c r="AY150" t="s">
        <v>74</v>
      </c>
      <c r="AZ150" t="s">
        <v>74</v>
      </c>
      <c r="BA150" t="s">
        <v>74</v>
      </c>
      <c r="BB150">
        <v>541</v>
      </c>
      <c r="BC150">
        <v>553</v>
      </c>
      <c r="BD150" t="s">
        <v>74</v>
      </c>
      <c r="BE150" t="s">
        <v>1905</v>
      </c>
      <c r="BF150" t="str">
        <f>HYPERLINK("http://dx.doi.org/10.1007/s00585-994-0541-2","http://dx.doi.org/10.1007/s00585-994-0541-2")</f>
        <v>http://dx.doi.org/10.1007/s00585-994-0541-2</v>
      </c>
      <c r="BG150" t="s">
        <v>74</v>
      </c>
      <c r="BH150" t="s">
        <v>74</v>
      </c>
      <c r="BI150">
        <v>13</v>
      </c>
      <c r="BJ150" t="s">
        <v>1477</v>
      </c>
      <c r="BK150" t="s">
        <v>93</v>
      </c>
      <c r="BL150" t="s">
        <v>1478</v>
      </c>
      <c r="BM150" t="s">
        <v>1906</v>
      </c>
      <c r="BN150" t="s">
        <v>74</v>
      </c>
      <c r="BO150" t="s">
        <v>1907</v>
      </c>
      <c r="BP150" t="s">
        <v>74</v>
      </c>
      <c r="BQ150" t="s">
        <v>74</v>
      </c>
      <c r="BR150" t="s">
        <v>96</v>
      </c>
      <c r="BS150" t="s">
        <v>1908</v>
      </c>
      <c r="BT150" t="str">
        <f>HYPERLINK("https%3A%2F%2Fwww.webofscience.com%2Fwos%2Fwoscc%2Ffull-record%2FWOS:A1994PA39000009","View Full Record in Web of Science")</f>
        <v>View Full Record in Web of Science</v>
      </c>
    </row>
    <row r="151" spans="1:72" x14ac:dyDescent="0.15">
      <c r="A151" t="s">
        <v>72</v>
      </c>
      <c r="B151" t="s">
        <v>1909</v>
      </c>
      <c r="C151" t="s">
        <v>74</v>
      </c>
      <c r="D151" t="s">
        <v>74</v>
      </c>
      <c r="E151" t="s">
        <v>74</v>
      </c>
      <c r="F151" t="s">
        <v>1909</v>
      </c>
      <c r="G151" t="s">
        <v>74</v>
      </c>
      <c r="H151" t="s">
        <v>74</v>
      </c>
      <c r="I151" t="s">
        <v>1910</v>
      </c>
      <c r="J151" t="s">
        <v>1911</v>
      </c>
      <c r="K151" t="s">
        <v>74</v>
      </c>
      <c r="L151" t="s">
        <v>74</v>
      </c>
      <c r="M151" t="s">
        <v>77</v>
      </c>
      <c r="N151" t="s">
        <v>78</v>
      </c>
      <c r="O151" t="s">
        <v>74</v>
      </c>
      <c r="P151" t="s">
        <v>74</v>
      </c>
      <c r="Q151" t="s">
        <v>74</v>
      </c>
      <c r="R151" t="s">
        <v>74</v>
      </c>
      <c r="S151" t="s">
        <v>74</v>
      </c>
      <c r="T151" t="s">
        <v>1912</v>
      </c>
      <c r="U151" t="s">
        <v>1913</v>
      </c>
      <c r="V151" t="s">
        <v>1914</v>
      </c>
      <c r="W151" t="s">
        <v>1915</v>
      </c>
      <c r="X151" t="s">
        <v>1916</v>
      </c>
      <c r="Y151" t="s">
        <v>74</v>
      </c>
      <c r="Z151" t="s">
        <v>74</v>
      </c>
      <c r="AA151" t="s">
        <v>74</v>
      </c>
      <c r="AB151" t="s">
        <v>74</v>
      </c>
      <c r="AC151" t="s">
        <v>74</v>
      </c>
      <c r="AD151" t="s">
        <v>74</v>
      </c>
      <c r="AE151" t="s">
        <v>74</v>
      </c>
      <c r="AF151" t="s">
        <v>74</v>
      </c>
      <c r="AG151">
        <v>33</v>
      </c>
      <c r="AH151">
        <v>22</v>
      </c>
      <c r="AI151">
        <v>23</v>
      </c>
      <c r="AJ151">
        <v>0</v>
      </c>
      <c r="AK151">
        <v>1</v>
      </c>
      <c r="AL151" t="s">
        <v>1917</v>
      </c>
      <c r="AM151" t="s">
        <v>1918</v>
      </c>
      <c r="AN151" t="s">
        <v>1919</v>
      </c>
      <c r="AO151" t="s">
        <v>1920</v>
      </c>
      <c r="AP151" t="s">
        <v>74</v>
      </c>
      <c r="AQ151" t="s">
        <v>74</v>
      </c>
      <c r="AR151" t="s">
        <v>1921</v>
      </c>
      <c r="AS151" t="s">
        <v>1922</v>
      </c>
      <c r="AT151" t="s">
        <v>1904</v>
      </c>
      <c r="AU151">
        <v>1994</v>
      </c>
      <c r="AV151">
        <v>144</v>
      </c>
      <c r="AW151">
        <v>2</v>
      </c>
      <c r="AX151" t="s">
        <v>74</v>
      </c>
      <c r="AY151" t="s">
        <v>74</v>
      </c>
      <c r="AZ151" t="s">
        <v>74</v>
      </c>
      <c r="BA151" t="s">
        <v>74</v>
      </c>
      <c r="BB151">
        <v>185</v>
      </c>
      <c r="BC151">
        <v>195</v>
      </c>
      <c r="BD151" t="s">
        <v>74</v>
      </c>
      <c r="BE151" t="s">
        <v>1923</v>
      </c>
      <c r="BF151" t="str">
        <f>HYPERLINK("http://dx.doi.org/10.1016/S0003-9365(11)80125-9","http://dx.doi.org/10.1016/S0003-9365(11)80125-9")</f>
        <v>http://dx.doi.org/10.1016/S0003-9365(11)80125-9</v>
      </c>
      <c r="BG151" t="s">
        <v>74</v>
      </c>
      <c r="BH151" t="s">
        <v>74</v>
      </c>
      <c r="BI151">
        <v>11</v>
      </c>
      <c r="BJ151" t="s">
        <v>332</v>
      </c>
      <c r="BK151" t="s">
        <v>93</v>
      </c>
      <c r="BL151" t="s">
        <v>332</v>
      </c>
      <c r="BM151" t="s">
        <v>1924</v>
      </c>
      <c r="BN151" t="s">
        <v>74</v>
      </c>
      <c r="BO151" t="s">
        <v>74</v>
      </c>
      <c r="BP151" t="s">
        <v>74</v>
      </c>
      <c r="BQ151" t="s">
        <v>74</v>
      </c>
      <c r="BR151" t="s">
        <v>96</v>
      </c>
      <c r="BS151" t="s">
        <v>1925</v>
      </c>
      <c r="BT151" t="str">
        <f>HYPERLINK("https%3A%2F%2Fwww.webofscience.com%2Fwos%2Fwoscc%2Ffull-record%2FWOS:A1994PD88500007","View Full Record in Web of Science")</f>
        <v>View Full Record in Web of Science</v>
      </c>
    </row>
    <row r="152" spans="1:72" x14ac:dyDescent="0.15">
      <c r="A152" t="s">
        <v>72</v>
      </c>
      <c r="B152" t="s">
        <v>1926</v>
      </c>
      <c r="C152" t="s">
        <v>74</v>
      </c>
      <c r="D152" t="s">
        <v>74</v>
      </c>
      <c r="E152" t="s">
        <v>74</v>
      </c>
      <c r="F152" t="s">
        <v>1926</v>
      </c>
      <c r="G152" t="s">
        <v>74</v>
      </c>
      <c r="H152" t="s">
        <v>74</v>
      </c>
      <c r="I152" t="s">
        <v>1927</v>
      </c>
      <c r="J152" t="s">
        <v>1928</v>
      </c>
      <c r="K152" t="s">
        <v>74</v>
      </c>
      <c r="L152" t="s">
        <v>74</v>
      </c>
      <c r="M152" t="s">
        <v>77</v>
      </c>
      <c r="N152" t="s">
        <v>78</v>
      </c>
      <c r="O152" t="s">
        <v>74</v>
      </c>
      <c r="P152" t="s">
        <v>74</v>
      </c>
      <c r="Q152" t="s">
        <v>74</v>
      </c>
      <c r="R152" t="s">
        <v>74</v>
      </c>
      <c r="S152" t="s">
        <v>74</v>
      </c>
      <c r="T152" t="s">
        <v>74</v>
      </c>
      <c r="U152" t="s">
        <v>1929</v>
      </c>
      <c r="V152" t="s">
        <v>1930</v>
      </c>
      <c r="W152" t="s">
        <v>1931</v>
      </c>
      <c r="X152" t="s">
        <v>1932</v>
      </c>
      <c r="Y152" t="s">
        <v>74</v>
      </c>
      <c r="Z152" t="s">
        <v>74</v>
      </c>
      <c r="AA152" t="s">
        <v>1933</v>
      </c>
      <c r="AB152" t="s">
        <v>1934</v>
      </c>
      <c r="AC152" t="s">
        <v>74</v>
      </c>
      <c r="AD152" t="s">
        <v>74</v>
      </c>
      <c r="AE152" t="s">
        <v>74</v>
      </c>
      <c r="AF152" t="s">
        <v>74</v>
      </c>
      <c r="AG152">
        <v>63</v>
      </c>
      <c r="AH152">
        <v>48</v>
      </c>
      <c r="AI152">
        <v>54</v>
      </c>
      <c r="AJ152">
        <v>0</v>
      </c>
      <c r="AK152">
        <v>23</v>
      </c>
      <c r="AL152" t="s">
        <v>1935</v>
      </c>
      <c r="AM152" t="s">
        <v>1936</v>
      </c>
      <c r="AN152" t="s">
        <v>1937</v>
      </c>
      <c r="AO152" t="s">
        <v>1938</v>
      </c>
      <c r="AP152" t="s">
        <v>1939</v>
      </c>
      <c r="AQ152" t="s">
        <v>74</v>
      </c>
      <c r="AR152" t="s">
        <v>1928</v>
      </c>
      <c r="AS152" t="s">
        <v>1928</v>
      </c>
      <c r="AT152" t="s">
        <v>1904</v>
      </c>
      <c r="AU152">
        <v>1994</v>
      </c>
      <c r="AV152">
        <v>111</v>
      </c>
      <c r="AW152">
        <v>3</v>
      </c>
      <c r="AX152" t="s">
        <v>74</v>
      </c>
      <c r="AY152" t="s">
        <v>74</v>
      </c>
      <c r="AZ152" t="s">
        <v>74</v>
      </c>
      <c r="BA152" t="s">
        <v>74</v>
      </c>
      <c r="BB152">
        <v>525</v>
      </c>
      <c r="BC152">
        <v>544</v>
      </c>
      <c r="BD152" t="s">
        <v>74</v>
      </c>
      <c r="BE152" t="s">
        <v>74</v>
      </c>
      <c r="BF152" t="s">
        <v>74</v>
      </c>
      <c r="BG152" t="s">
        <v>74</v>
      </c>
      <c r="BH152" t="s">
        <v>74</v>
      </c>
      <c r="BI152">
        <v>20</v>
      </c>
      <c r="BJ152" t="s">
        <v>1940</v>
      </c>
      <c r="BK152" t="s">
        <v>93</v>
      </c>
      <c r="BL152" t="s">
        <v>1041</v>
      </c>
      <c r="BM152" t="s">
        <v>1941</v>
      </c>
      <c r="BN152" t="s">
        <v>74</v>
      </c>
      <c r="BO152" t="s">
        <v>74</v>
      </c>
      <c r="BP152" t="s">
        <v>74</v>
      </c>
      <c r="BQ152" t="s">
        <v>74</v>
      </c>
      <c r="BR152" t="s">
        <v>96</v>
      </c>
      <c r="BS152" t="s">
        <v>1942</v>
      </c>
      <c r="BT152" t="str">
        <f>HYPERLINK("https%3A%2F%2Fwww.webofscience.com%2Fwos%2Fwoscc%2Ffull-record%2FWOS:A1994PM42500003","View Full Record in Web of Science")</f>
        <v>View Full Record in Web of Science</v>
      </c>
    </row>
    <row r="153" spans="1:72" x14ac:dyDescent="0.15">
      <c r="A153" t="s">
        <v>72</v>
      </c>
      <c r="B153" t="s">
        <v>1943</v>
      </c>
      <c r="C153" t="s">
        <v>74</v>
      </c>
      <c r="D153" t="s">
        <v>74</v>
      </c>
      <c r="E153" t="s">
        <v>74</v>
      </c>
      <c r="F153" t="s">
        <v>1943</v>
      </c>
      <c r="G153" t="s">
        <v>74</v>
      </c>
      <c r="H153" t="s">
        <v>74</v>
      </c>
      <c r="I153" t="s">
        <v>1944</v>
      </c>
      <c r="J153" t="s">
        <v>1945</v>
      </c>
      <c r="K153" t="s">
        <v>74</v>
      </c>
      <c r="L153" t="s">
        <v>74</v>
      </c>
      <c r="M153" t="s">
        <v>77</v>
      </c>
      <c r="N153" t="s">
        <v>78</v>
      </c>
      <c r="O153" t="s">
        <v>74</v>
      </c>
      <c r="P153" t="s">
        <v>74</v>
      </c>
      <c r="Q153" t="s">
        <v>74</v>
      </c>
      <c r="R153" t="s">
        <v>74</v>
      </c>
      <c r="S153" t="s">
        <v>74</v>
      </c>
      <c r="T153" t="s">
        <v>1946</v>
      </c>
      <c r="U153" t="s">
        <v>1947</v>
      </c>
      <c r="V153" t="s">
        <v>1948</v>
      </c>
      <c r="W153" t="s">
        <v>1949</v>
      </c>
      <c r="X153" t="s">
        <v>1950</v>
      </c>
      <c r="Y153" t="s">
        <v>74</v>
      </c>
      <c r="Z153" t="s">
        <v>74</v>
      </c>
      <c r="AA153" t="s">
        <v>1951</v>
      </c>
      <c r="AB153" t="s">
        <v>1952</v>
      </c>
      <c r="AC153" t="s">
        <v>74</v>
      </c>
      <c r="AD153" t="s">
        <v>74</v>
      </c>
      <c r="AE153" t="s">
        <v>74</v>
      </c>
      <c r="AF153" t="s">
        <v>74</v>
      </c>
      <c r="AG153">
        <v>20</v>
      </c>
      <c r="AH153">
        <v>9</v>
      </c>
      <c r="AI153">
        <v>11</v>
      </c>
      <c r="AJ153">
        <v>0</v>
      </c>
      <c r="AK153">
        <v>3</v>
      </c>
      <c r="AL153" t="s">
        <v>108</v>
      </c>
      <c r="AM153" t="s">
        <v>109</v>
      </c>
      <c r="AN153" t="s">
        <v>127</v>
      </c>
      <c r="AO153" t="s">
        <v>1953</v>
      </c>
      <c r="AP153" t="s">
        <v>74</v>
      </c>
      <c r="AQ153" t="s">
        <v>74</v>
      </c>
      <c r="AR153" t="s">
        <v>1954</v>
      </c>
      <c r="AS153" t="s">
        <v>1955</v>
      </c>
      <c r="AT153" t="s">
        <v>1904</v>
      </c>
      <c r="AU153">
        <v>1994</v>
      </c>
      <c r="AV153">
        <v>22</v>
      </c>
      <c r="AW153">
        <v>5</v>
      </c>
      <c r="AX153" t="s">
        <v>74</v>
      </c>
      <c r="AY153" t="s">
        <v>74</v>
      </c>
      <c r="AZ153" t="s">
        <v>74</v>
      </c>
      <c r="BA153" t="s">
        <v>74</v>
      </c>
      <c r="BB153">
        <v>533</v>
      </c>
      <c r="BC153">
        <v>542</v>
      </c>
      <c r="BD153" t="s">
        <v>74</v>
      </c>
      <c r="BE153" t="s">
        <v>1956</v>
      </c>
      <c r="BF153" t="str">
        <f>HYPERLINK("http://dx.doi.org/10.1016/0305-1978(94)90048-5","http://dx.doi.org/10.1016/0305-1978(94)90048-5")</f>
        <v>http://dx.doi.org/10.1016/0305-1978(94)90048-5</v>
      </c>
      <c r="BG153" t="s">
        <v>74</v>
      </c>
      <c r="BH153" t="s">
        <v>74</v>
      </c>
      <c r="BI153">
        <v>10</v>
      </c>
      <c r="BJ153" t="s">
        <v>1957</v>
      </c>
      <c r="BK153" t="s">
        <v>93</v>
      </c>
      <c r="BL153" t="s">
        <v>1958</v>
      </c>
      <c r="BM153" t="s">
        <v>1959</v>
      </c>
      <c r="BN153" t="s">
        <v>74</v>
      </c>
      <c r="BO153" t="s">
        <v>74</v>
      </c>
      <c r="BP153" t="s">
        <v>74</v>
      </c>
      <c r="BQ153" t="s">
        <v>74</v>
      </c>
      <c r="BR153" t="s">
        <v>96</v>
      </c>
      <c r="BS153" t="s">
        <v>1960</v>
      </c>
      <c r="BT153" t="str">
        <f>HYPERLINK("https%3A%2F%2Fwww.webofscience.com%2Fwos%2Fwoscc%2Ffull-record%2FWOS:A1994PC83100010","View Full Record in Web of Science")</f>
        <v>View Full Record in Web of Science</v>
      </c>
    </row>
    <row r="154" spans="1:72" x14ac:dyDescent="0.15">
      <c r="A154" t="s">
        <v>72</v>
      </c>
      <c r="B154" t="s">
        <v>1961</v>
      </c>
      <c r="C154" t="s">
        <v>74</v>
      </c>
      <c r="D154" t="s">
        <v>74</v>
      </c>
      <c r="E154" t="s">
        <v>74</v>
      </c>
      <c r="F154" t="s">
        <v>1961</v>
      </c>
      <c r="G154" t="s">
        <v>74</v>
      </c>
      <c r="H154" t="s">
        <v>74</v>
      </c>
      <c r="I154" t="s">
        <v>1962</v>
      </c>
      <c r="J154" t="s">
        <v>1963</v>
      </c>
      <c r="K154" t="s">
        <v>74</v>
      </c>
      <c r="L154" t="s">
        <v>74</v>
      </c>
      <c r="M154" t="s">
        <v>77</v>
      </c>
      <c r="N154" t="s">
        <v>78</v>
      </c>
      <c r="O154" t="s">
        <v>74</v>
      </c>
      <c r="P154" t="s">
        <v>74</v>
      </c>
      <c r="Q154" t="s">
        <v>74</v>
      </c>
      <c r="R154" t="s">
        <v>74</v>
      </c>
      <c r="S154" t="s">
        <v>74</v>
      </c>
      <c r="T154" t="s">
        <v>74</v>
      </c>
      <c r="U154" t="s">
        <v>1964</v>
      </c>
      <c r="V154" t="s">
        <v>1965</v>
      </c>
      <c r="W154" t="s">
        <v>1966</v>
      </c>
      <c r="X154" t="s">
        <v>151</v>
      </c>
      <c r="Y154" t="s">
        <v>1967</v>
      </c>
      <c r="Z154" t="s">
        <v>74</v>
      </c>
      <c r="AA154" t="s">
        <v>74</v>
      </c>
      <c r="AB154" t="s">
        <v>74</v>
      </c>
      <c r="AC154" t="s">
        <v>74</v>
      </c>
      <c r="AD154" t="s">
        <v>74</v>
      </c>
      <c r="AE154" t="s">
        <v>74</v>
      </c>
      <c r="AF154" t="s">
        <v>74</v>
      </c>
      <c r="AG154">
        <v>28</v>
      </c>
      <c r="AH154">
        <v>49</v>
      </c>
      <c r="AI154">
        <v>57</v>
      </c>
      <c r="AJ154">
        <v>0</v>
      </c>
      <c r="AK154">
        <v>16</v>
      </c>
      <c r="AL154" t="s">
        <v>1968</v>
      </c>
      <c r="AM154" t="s">
        <v>657</v>
      </c>
      <c r="AN154" t="s">
        <v>1969</v>
      </c>
      <c r="AO154" t="s">
        <v>1970</v>
      </c>
      <c r="AP154" t="s">
        <v>74</v>
      </c>
      <c r="AQ154" t="s">
        <v>74</v>
      </c>
      <c r="AR154" t="s">
        <v>1971</v>
      </c>
      <c r="AS154" t="s">
        <v>1972</v>
      </c>
      <c r="AT154" t="s">
        <v>1904</v>
      </c>
      <c r="AU154">
        <v>1994</v>
      </c>
      <c r="AV154">
        <v>51</v>
      </c>
      <c r="AW154">
        <v>7</v>
      </c>
      <c r="AX154" t="s">
        <v>74</v>
      </c>
      <c r="AY154" t="s">
        <v>74</v>
      </c>
      <c r="AZ154" t="s">
        <v>74</v>
      </c>
      <c r="BA154" t="s">
        <v>74</v>
      </c>
      <c r="BB154">
        <v>1653</v>
      </c>
      <c r="BC154">
        <v>1663</v>
      </c>
      <c r="BD154" t="s">
        <v>74</v>
      </c>
      <c r="BE154" t="s">
        <v>1973</v>
      </c>
      <c r="BF154" t="str">
        <f>HYPERLINK("http://dx.doi.org/10.1139/f94-166","http://dx.doi.org/10.1139/f94-166")</f>
        <v>http://dx.doi.org/10.1139/f94-166</v>
      </c>
      <c r="BG154" t="s">
        <v>74</v>
      </c>
      <c r="BH154" t="s">
        <v>74</v>
      </c>
      <c r="BI154">
        <v>11</v>
      </c>
      <c r="BJ154" t="s">
        <v>1974</v>
      </c>
      <c r="BK154" t="s">
        <v>93</v>
      </c>
      <c r="BL154" t="s">
        <v>1974</v>
      </c>
      <c r="BM154" t="s">
        <v>1975</v>
      </c>
      <c r="BN154" t="s">
        <v>74</v>
      </c>
      <c r="BO154" t="s">
        <v>74</v>
      </c>
      <c r="BP154" t="s">
        <v>74</v>
      </c>
      <c r="BQ154" t="s">
        <v>74</v>
      </c>
      <c r="BR154" t="s">
        <v>96</v>
      </c>
      <c r="BS154" t="s">
        <v>1976</v>
      </c>
      <c r="BT154" t="str">
        <f>HYPERLINK("https%3A%2F%2Fwww.webofscience.com%2Fwos%2Fwoscc%2Ffull-record%2FWOS:A1994PP18900021","View Full Record in Web of Science")</f>
        <v>View Full Record in Web of Science</v>
      </c>
    </row>
    <row r="155" spans="1:72" x14ac:dyDescent="0.15">
      <c r="A155" t="s">
        <v>72</v>
      </c>
      <c r="B155" t="s">
        <v>1977</v>
      </c>
      <c r="C155" t="s">
        <v>74</v>
      </c>
      <c r="D155" t="s">
        <v>74</v>
      </c>
      <c r="E155" t="s">
        <v>74</v>
      </c>
      <c r="F155" t="s">
        <v>1977</v>
      </c>
      <c r="G155" t="s">
        <v>74</v>
      </c>
      <c r="H155" t="s">
        <v>74</v>
      </c>
      <c r="I155" t="s">
        <v>1978</v>
      </c>
      <c r="J155" t="s">
        <v>686</v>
      </c>
      <c r="K155" t="s">
        <v>74</v>
      </c>
      <c r="L155" t="s">
        <v>74</v>
      </c>
      <c r="M155" t="s">
        <v>77</v>
      </c>
      <c r="N155" t="s">
        <v>78</v>
      </c>
      <c r="O155" t="s">
        <v>74</v>
      </c>
      <c r="P155" t="s">
        <v>74</v>
      </c>
      <c r="Q155" t="s">
        <v>74</v>
      </c>
      <c r="R155" t="s">
        <v>74</v>
      </c>
      <c r="S155" t="s">
        <v>74</v>
      </c>
      <c r="T155" t="s">
        <v>74</v>
      </c>
      <c r="U155" t="s">
        <v>1979</v>
      </c>
      <c r="V155" t="s">
        <v>1980</v>
      </c>
      <c r="W155" t="s">
        <v>1981</v>
      </c>
      <c r="X155" t="s">
        <v>1982</v>
      </c>
      <c r="Y155" t="s">
        <v>74</v>
      </c>
      <c r="Z155" t="s">
        <v>74</v>
      </c>
      <c r="AA155" t="s">
        <v>74</v>
      </c>
      <c r="AB155" t="s">
        <v>74</v>
      </c>
      <c r="AC155" t="s">
        <v>74</v>
      </c>
      <c r="AD155" t="s">
        <v>74</v>
      </c>
      <c r="AE155" t="s">
        <v>74</v>
      </c>
      <c r="AF155" t="s">
        <v>74</v>
      </c>
      <c r="AG155">
        <v>37</v>
      </c>
      <c r="AH155">
        <v>70</v>
      </c>
      <c r="AI155">
        <v>76</v>
      </c>
      <c r="AJ155">
        <v>0</v>
      </c>
      <c r="AK155">
        <v>22</v>
      </c>
      <c r="AL155" t="s">
        <v>153</v>
      </c>
      <c r="AM155" t="s">
        <v>84</v>
      </c>
      <c r="AN155" t="s">
        <v>154</v>
      </c>
      <c r="AO155" t="s">
        <v>691</v>
      </c>
      <c r="AP155" t="s">
        <v>74</v>
      </c>
      <c r="AQ155" t="s">
        <v>74</v>
      </c>
      <c r="AR155" t="s">
        <v>692</v>
      </c>
      <c r="AS155" t="s">
        <v>693</v>
      </c>
      <c r="AT155" t="s">
        <v>1904</v>
      </c>
      <c r="AU155">
        <v>1994</v>
      </c>
      <c r="AV155">
        <v>10</v>
      </c>
      <c r="AW155" t="s">
        <v>330</v>
      </c>
      <c r="AX155" t="s">
        <v>74</v>
      </c>
      <c r="AY155" t="s">
        <v>74</v>
      </c>
      <c r="AZ155" t="s">
        <v>74</v>
      </c>
      <c r="BA155" t="s">
        <v>74</v>
      </c>
      <c r="BB155">
        <v>21</v>
      </c>
      <c r="BC155">
        <v>37</v>
      </c>
      <c r="BD155" t="s">
        <v>74</v>
      </c>
      <c r="BE155" t="s">
        <v>1983</v>
      </c>
      <c r="BF155" t="str">
        <f>HYPERLINK("http://dx.doi.org/10.1007/s003820050033","http://dx.doi.org/10.1007/s003820050033")</f>
        <v>http://dx.doi.org/10.1007/s003820050033</v>
      </c>
      <c r="BG155" t="s">
        <v>74</v>
      </c>
      <c r="BH155" t="s">
        <v>74</v>
      </c>
      <c r="BI155">
        <v>17</v>
      </c>
      <c r="BJ155" t="s">
        <v>293</v>
      </c>
      <c r="BK155" t="s">
        <v>93</v>
      </c>
      <c r="BL155" t="s">
        <v>293</v>
      </c>
      <c r="BM155" t="s">
        <v>1984</v>
      </c>
      <c r="BN155" t="s">
        <v>74</v>
      </c>
      <c r="BO155" t="s">
        <v>74</v>
      </c>
      <c r="BP155" t="s">
        <v>74</v>
      </c>
      <c r="BQ155" t="s">
        <v>74</v>
      </c>
      <c r="BR155" t="s">
        <v>96</v>
      </c>
      <c r="BS155" t="s">
        <v>1985</v>
      </c>
      <c r="BT155" t="str">
        <f>HYPERLINK("https%3A%2F%2Fwww.webofscience.com%2Fwos%2Fwoscc%2Ffull-record%2FWOS:A1994NX68800002","View Full Record in Web of Science")</f>
        <v>View Full Record in Web of Science</v>
      </c>
    </row>
    <row r="156" spans="1:72" x14ac:dyDescent="0.15">
      <c r="A156" t="s">
        <v>72</v>
      </c>
      <c r="B156" t="s">
        <v>1986</v>
      </c>
      <c r="C156" t="s">
        <v>74</v>
      </c>
      <c r="D156" t="s">
        <v>74</v>
      </c>
      <c r="E156" t="s">
        <v>74</v>
      </c>
      <c r="F156" t="s">
        <v>1986</v>
      </c>
      <c r="G156" t="s">
        <v>74</v>
      </c>
      <c r="H156" t="s">
        <v>74</v>
      </c>
      <c r="I156" t="s">
        <v>1987</v>
      </c>
      <c r="J156" t="s">
        <v>686</v>
      </c>
      <c r="K156" t="s">
        <v>74</v>
      </c>
      <c r="L156" t="s">
        <v>74</v>
      </c>
      <c r="M156" t="s">
        <v>77</v>
      </c>
      <c r="N156" t="s">
        <v>78</v>
      </c>
      <c r="O156" t="s">
        <v>74</v>
      </c>
      <c r="P156" t="s">
        <v>74</v>
      </c>
      <c r="Q156" t="s">
        <v>74</v>
      </c>
      <c r="R156" t="s">
        <v>74</v>
      </c>
      <c r="S156" t="s">
        <v>74</v>
      </c>
      <c r="T156" t="s">
        <v>74</v>
      </c>
      <c r="U156" t="s">
        <v>1988</v>
      </c>
      <c r="V156" t="s">
        <v>1989</v>
      </c>
      <c r="W156" t="s">
        <v>1990</v>
      </c>
      <c r="X156" t="s">
        <v>1991</v>
      </c>
      <c r="Y156" t="s">
        <v>1992</v>
      </c>
      <c r="Z156" t="s">
        <v>74</v>
      </c>
      <c r="AA156" t="s">
        <v>74</v>
      </c>
      <c r="AB156" t="s">
        <v>74</v>
      </c>
      <c r="AC156" t="s">
        <v>74</v>
      </c>
      <c r="AD156" t="s">
        <v>74</v>
      </c>
      <c r="AE156" t="s">
        <v>74</v>
      </c>
      <c r="AF156" t="s">
        <v>74</v>
      </c>
      <c r="AG156">
        <v>44</v>
      </c>
      <c r="AH156">
        <v>23</v>
      </c>
      <c r="AI156">
        <v>23</v>
      </c>
      <c r="AJ156">
        <v>1</v>
      </c>
      <c r="AK156">
        <v>9</v>
      </c>
      <c r="AL156" t="s">
        <v>153</v>
      </c>
      <c r="AM156" t="s">
        <v>84</v>
      </c>
      <c r="AN156" t="s">
        <v>154</v>
      </c>
      <c r="AO156" t="s">
        <v>691</v>
      </c>
      <c r="AP156" t="s">
        <v>74</v>
      </c>
      <c r="AQ156" t="s">
        <v>74</v>
      </c>
      <c r="AR156" t="s">
        <v>692</v>
      </c>
      <c r="AS156" t="s">
        <v>693</v>
      </c>
      <c r="AT156" t="s">
        <v>1904</v>
      </c>
      <c r="AU156">
        <v>1994</v>
      </c>
      <c r="AV156">
        <v>10</v>
      </c>
      <c r="AW156" t="s">
        <v>330</v>
      </c>
      <c r="AX156" t="s">
        <v>74</v>
      </c>
      <c r="AY156" t="s">
        <v>74</v>
      </c>
      <c r="AZ156" t="s">
        <v>74</v>
      </c>
      <c r="BA156" t="s">
        <v>74</v>
      </c>
      <c r="BB156">
        <v>59</v>
      </c>
      <c r="BC156">
        <v>80</v>
      </c>
      <c r="BD156" t="s">
        <v>74</v>
      </c>
      <c r="BE156" t="s">
        <v>1993</v>
      </c>
      <c r="BF156" t="str">
        <f>HYPERLINK("http://dx.doi.org/10.1007/s003820050036","http://dx.doi.org/10.1007/s003820050036")</f>
        <v>http://dx.doi.org/10.1007/s003820050036</v>
      </c>
      <c r="BG156" t="s">
        <v>74</v>
      </c>
      <c r="BH156" t="s">
        <v>74</v>
      </c>
      <c r="BI156">
        <v>22</v>
      </c>
      <c r="BJ156" t="s">
        <v>293</v>
      </c>
      <c r="BK156" t="s">
        <v>93</v>
      </c>
      <c r="BL156" t="s">
        <v>293</v>
      </c>
      <c r="BM156" t="s">
        <v>1984</v>
      </c>
      <c r="BN156" t="s">
        <v>74</v>
      </c>
      <c r="BO156" t="s">
        <v>74</v>
      </c>
      <c r="BP156" t="s">
        <v>74</v>
      </c>
      <c r="BQ156" t="s">
        <v>74</v>
      </c>
      <c r="BR156" t="s">
        <v>96</v>
      </c>
      <c r="BS156" t="s">
        <v>1994</v>
      </c>
      <c r="BT156" t="str">
        <f>HYPERLINK("https%3A%2F%2Fwww.webofscience.com%2Fwos%2Fwoscc%2Ffull-record%2FWOS:A1994NX68800005","View Full Record in Web of Science")</f>
        <v>View Full Record in Web of Science</v>
      </c>
    </row>
    <row r="157" spans="1:72" x14ac:dyDescent="0.15">
      <c r="A157" t="s">
        <v>72</v>
      </c>
      <c r="B157" t="s">
        <v>1995</v>
      </c>
      <c r="C157" t="s">
        <v>74</v>
      </c>
      <c r="D157" t="s">
        <v>74</v>
      </c>
      <c r="E157" t="s">
        <v>74</v>
      </c>
      <c r="F157" t="s">
        <v>1995</v>
      </c>
      <c r="G157" t="s">
        <v>74</v>
      </c>
      <c r="H157" t="s">
        <v>74</v>
      </c>
      <c r="I157" t="s">
        <v>1996</v>
      </c>
      <c r="J157" t="s">
        <v>1997</v>
      </c>
      <c r="K157" t="s">
        <v>74</v>
      </c>
      <c r="L157" t="s">
        <v>74</v>
      </c>
      <c r="M157" t="s">
        <v>77</v>
      </c>
      <c r="N157" t="s">
        <v>78</v>
      </c>
      <c r="O157" t="s">
        <v>74</v>
      </c>
      <c r="P157" t="s">
        <v>74</v>
      </c>
      <c r="Q157" t="s">
        <v>74</v>
      </c>
      <c r="R157" t="s">
        <v>74</v>
      </c>
      <c r="S157" t="s">
        <v>74</v>
      </c>
      <c r="T157" t="s">
        <v>74</v>
      </c>
      <c r="U157" t="s">
        <v>1998</v>
      </c>
      <c r="V157" t="s">
        <v>1999</v>
      </c>
      <c r="W157" t="s">
        <v>2000</v>
      </c>
      <c r="X157" t="s">
        <v>2001</v>
      </c>
      <c r="Y157" t="s">
        <v>2002</v>
      </c>
      <c r="Z157" t="s">
        <v>74</v>
      </c>
      <c r="AA157" t="s">
        <v>74</v>
      </c>
      <c r="AB157" t="s">
        <v>2003</v>
      </c>
      <c r="AC157" t="s">
        <v>74</v>
      </c>
      <c r="AD157" t="s">
        <v>74</v>
      </c>
      <c r="AE157" t="s">
        <v>74</v>
      </c>
      <c r="AF157" t="s">
        <v>74</v>
      </c>
      <c r="AG157">
        <v>81</v>
      </c>
      <c r="AH157">
        <v>101</v>
      </c>
      <c r="AI157">
        <v>115</v>
      </c>
      <c r="AJ157">
        <v>1</v>
      </c>
      <c r="AK157">
        <v>15</v>
      </c>
      <c r="AL157" t="s">
        <v>153</v>
      </c>
      <c r="AM157" t="s">
        <v>84</v>
      </c>
      <c r="AN157" t="s">
        <v>154</v>
      </c>
      <c r="AO157" t="s">
        <v>2004</v>
      </c>
      <c r="AP157" t="s">
        <v>74</v>
      </c>
      <c r="AQ157" t="s">
        <v>74</v>
      </c>
      <c r="AR157" t="s">
        <v>2005</v>
      </c>
      <c r="AS157" t="s">
        <v>2006</v>
      </c>
      <c r="AT157" t="s">
        <v>1904</v>
      </c>
      <c r="AU157">
        <v>1994</v>
      </c>
      <c r="AV157">
        <v>117</v>
      </c>
      <c r="AW157">
        <v>2</v>
      </c>
      <c r="AX157" t="s">
        <v>74</v>
      </c>
      <c r="AY157" t="s">
        <v>74</v>
      </c>
      <c r="AZ157" t="s">
        <v>74</v>
      </c>
      <c r="BA157" t="s">
        <v>74</v>
      </c>
      <c r="BB157">
        <v>187</v>
      </c>
      <c r="BC157">
        <v>202</v>
      </c>
      <c r="BD157" t="s">
        <v>74</v>
      </c>
      <c r="BE157" t="s">
        <v>2007</v>
      </c>
      <c r="BF157" t="str">
        <f>HYPERLINK("http://dx.doi.org/10.1007/BF00286842","http://dx.doi.org/10.1007/BF00286842")</f>
        <v>http://dx.doi.org/10.1007/BF00286842</v>
      </c>
      <c r="BG157" t="s">
        <v>74</v>
      </c>
      <c r="BH157" t="s">
        <v>74</v>
      </c>
      <c r="BI157">
        <v>16</v>
      </c>
      <c r="BJ157" t="s">
        <v>2008</v>
      </c>
      <c r="BK157" t="s">
        <v>93</v>
      </c>
      <c r="BL157" t="s">
        <v>2008</v>
      </c>
      <c r="BM157" t="s">
        <v>2009</v>
      </c>
      <c r="BN157" t="s">
        <v>74</v>
      </c>
      <c r="BO157" t="s">
        <v>74</v>
      </c>
      <c r="BP157" t="s">
        <v>74</v>
      </c>
      <c r="BQ157" t="s">
        <v>74</v>
      </c>
      <c r="BR157" t="s">
        <v>96</v>
      </c>
      <c r="BS157" t="s">
        <v>2010</v>
      </c>
      <c r="BT157" t="str">
        <f>HYPERLINK("https%3A%2F%2Fwww.webofscience.com%2Fwos%2Fwoscc%2Ffull-record%2FWOS:A1994NX68500007","View Full Record in Web of Science")</f>
        <v>View Full Record in Web of Science</v>
      </c>
    </row>
    <row r="158" spans="1:72" x14ac:dyDescent="0.15">
      <c r="A158" t="s">
        <v>72</v>
      </c>
      <c r="B158" t="s">
        <v>2011</v>
      </c>
      <c r="C158" t="s">
        <v>74</v>
      </c>
      <c r="D158" t="s">
        <v>74</v>
      </c>
      <c r="E158" t="s">
        <v>74</v>
      </c>
      <c r="F158" t="s">
        <v>2011</v>
      </c>
      <c r="G158" t="s">
        <v>74</v>
      </c>
      <c r="H158" t="s">
        <v>74</v>
      </c>
      <c r="I158" t="s">
        <v>2012</v>
      </c>
      <c r="J158" t="s">
        <v>713</v>
      </c>
      <c r="K158" t="s">
        <v>74</v>
      </c>
      <c r="L158" t="s">
        <v>74</v>
      </c>
      <c r="M158" t="s">
        <v>77</v>
      </c>
      <c r="N158" t="s">
        <v>78</v>
      </c>
      <c r="O158" t="s">
        <v>74</v>
      </c>
      <c r="P158" t="s">
        <v>74</v>
      </c>
      <c r="Q158" t="s">
        <v>74</v>
      </c>
      <c r="R158" t="s">
        <v>74</v>
      </c>
      <c r="S158" t="s">
        <v>74</v>
      </c>
      <c r="T158" t="s">
        <v>74</v>
      </c>
      <c r="U158" t="s">
        <v>2013</v>
      </c>
      <c r="V158" t="s">
        <v>2014</v>
      </c>
      <c r="W158" t="s">
        <v>2015</v>
      </c>
      <c r="X158" t="s">
        <v>74</v>
      </c>
      <c r="Y158" t="s">
        <v>2016</v>
      </c>
      <c r="Z158" t="s">
        <v>74</v>
      </c>
      <c r="AA158" t="s">
        <v>74</v>
      </c>
      <c r="AB158" t="s">
        <v>74</v>
      </c>
      <c r="AC158" t="s">
        <v>74</v>
      </c>
      <c r="AD158" t="s">
        <v>74</v>
      </c>
      <c r="AE158" t="s">
        <v>74</v>
      </c>
      <c r="AF158" t="s">
        <v>74</v>
      </c>
      <c r="AG158">
        <v>26</v>
      </c>
      <c r="AH158">
        <v>30</v>
      </c>
      <c r="AI158">
        <v>33</v>
      </c>
      <c r="AJ158">
        <v>1</v>
      </c>
      <c r="AK158">
        <v>11</v>
      </c>
      <c r="AL158" t="s">
        <v>108</v>
      </c>
      <c r="AM158" t="s">
        <v>109</v>
      </c>
      <c r="AN158" t="s">
        <v>127</v>
      </c>
      <c r="AO158" t="s">
        <v>719</v>
      </c>
      <c r="AP158" t="s">
        <v>74</v>
      </c>
      <c r="AQ158" t="s">
        <v>74</v>
      </c>
      <c r="AR158" t="s">
        <v>720</v>
      </c>
      <c r="AS158" t="s">
        <v>721</v>
      </c>
      <c r="AT158" t="s">
        <v>1904</v>
      </c>
      <c r="AU158">
        <v>1994</v>
      </c>
      <c r="AV158">
        <v>41</v>
      </c>
      <c r="AW158">
        <v>7</v>
      </c>
      <c r="AX158" t="s">
        <v>74</v>
      </c>
      <c r="AY158" t="s">
        <v>74</v>
      </c>
      <c r="AZ158" t="s">
        <v>74</v>
      </c>
      <c r="BA158" t="s">
        <v>74</v>
      </c>
      <c r="BB158">
        <v>1069</v>
      </c>
      <c r="BC158">
        <v>1089</v>
      </c>
      <c r="BD158" t="s">
        <v>74</v>
      </c>
      <c r="BE158" t="s">
        <v>2017</v>
      </c>
      <c r="BF158" t="str">
        <f>HYPERLINK("http://dx.doi.org/10.1016/0967-0637(94)90019-1","http://dx.doi.org/10.1016/0967-0637(94)90019-1")</f>
        <v>http://dx.doi.org/10.1016/0967-0637(94)90019-1</v>
      </c>
      <c r="BG158" t="s">
        <v>74</v>
      </c>
      <c r="BH158" t="s">
        <v>74</v>
      </c>
      <c r="BI158">
        <v>21</v>
      </c>
      <c r="BJ158" t="s">
        <v>364</v>
      </c>
      <c r="BK158" t="s">
        <v>93</v>
      </c>
      <c r="BL158" t="s">
        <v>364</v>
      </c>
      <c r="BM158" t="s">
        <v>2018</v>
      </c>
      <c r="BN158" t="s">
        <v>74</v>
      </c>
      <c r="BO158" t="s">
        <v>74</v>
      </c>
      <c r="BP158" t="s">
        <v>74</v>
      </c>
      <c r="BQ158" t="s">
        <v>74</v>
      </c>
      <c r="BR158" t="s">
        <v>96</v>
      </c>
      <c r="BS158" t="s">
        <v>2019</v>
      </c>
      <c r="BT158" t="str">
        <f>HYPERLINK("https%3A%2F%2Fwww.webofscience.com%2Fwos%2Fwoscc%2Ffull-record%2FWOS:A1994PA99000007","View Full Record in Web of Science")</f>
        <v>View Full Record in Web of Science</v>
      </c>
    </row>
    <row r="159" spans="1:72" x14ac:dyDescent="0.15">
      <c r="A159" t="s">
        <v>72</v>
      </c>
      <c r="B159" t="s">
        <v>2020</v>
      </c>
      <c r="C159" t="s">
        <v>74</v>
      </c>
      <c r="D159" t="s">
        <v>74</v>
      </c>
      <c r="E159" t="s">
        <v>74</v>
      </c>
      <c r="F159" t="s">
        <v>2020</v>
      </c>
      <c r="G159" t="s">
        <v>74</v>
      </c>
      <c r="H159" t="s">
        <v>74</v>
      </c>
      <c r="I159" t="s">
        <v>2021</v>
      </c>
      <c r="J159" t="s">
        <v>735</v>
      </c>
      <c r="K159" t="s">
        <v>74</v>
      </c>
      <c r="L159" t="s">
        <v>74</v>
      </c>
      <c r="M159" t="s">
        <v>77</v>
      </c>
      <c r="N159" t="s">
        <v>78</v>
      </c>
      <c r="O159" t="s">
        <v>74</v>
      </c>
      <c r="P159" t="s">
        <v>74</v>
      </c>
      <c r="Q159" t="s">
        <v>74</v>
      </c>
      <c r="R159" t="s">
        <v>74</v>
      </c>
      <c r="S159" t="s">
        <v>74</v>
      </c>
      <c r="T159" t="s">
        <v>74</v>
      </c>
      <c r="U159" t="s">
        <v>2022</v>
      </c>
      <c r="V159" t="s">
        <v>2023</v>
      </c>
      <c r="W159" t="s">
        <v>2024</v>
      </c>
      <c r="X159" t="s">
        <v>2025</v>
      </c>
      <c r="Y159" t="s">
        <v>74</v>
      </c>
      <c r="Z159" t="s">
        <v>74</v>
      </c>
      <c r="AA159" t="s">
        <v>74</v>
      </c>
      <c r="AB159" t="s">
        <v>74</v>
      </c>
      <c r="AC159" t="s">
        <v>74</v>
      </c>
      <c r="AD159" t="s">
        <v>74</v>
      </c>
      <c r="AE159" t="s">
        <v>74</v>
      </c>
      <c r="AF159" t="s">
        <v>74</v>
      </c>
      <c r="AG159">
        <v>26</v>
      </c>
      <c r="AH159">
        <v>63</v>
      </c>
      <c r="AI159">
        <v>67</v>
      </c>
      <c r="AJ159">
        <v>0</v>
      </c>
      <c r="AK159">
        <v>13</v>
      </c>
      <c r="AL159" t="s">
        <v>179</v>
      </c>
      <c r="AM159" t="s">
        <v>180</v>
      </c>
      <c r="AN159" t="s">
        <v>181</v>
      </c>
      <c r="AO159" t="s">
        <v>738</v>
      </c>
      <c r="AP159" t="s">
        <v>74</v>
      </c>
      <c r="AQ159" t="s">
        <v>74</v>
      </c>
      <c r="AR159" t="s">
        <v>739</v>
      </c>
      <c r="AS159" t="s">
        <v>740</v>
      </c>
      <c r="AT159" t="s">
        <v>1904</v>
      </c>
      <c r="AU159">
        <v>1994</v>
      </c>
      <c r="AV159">
        <v>125</v>
      </c>
      <c r="AW159" t="s">
        <v>185</v>
      </c>
      <c r="AX159" t="s">
        <v>74</v>
      </c>
      <c r="AY159" t="s">
        <v>74</v>
      </c>
      <c r="AZ159" t="s">
        <v>74</v>
      </c>
      <c r="BA159" t="s">
        <v>74</v>
      </c>
      <c r="BB159">
        <v>341</v>
      </c>
      <c r="BC159">
        <v>355</v>
      </c>
      <c r="BD159" t="s">
        <v>74</v>
      </c>
      <c r="BE159" t="s">
        <v>2026</v>
      </c>
      <c r="BF159" t="str">
        <f>HYPERLINK("http://dx.doi.org/10.1016/0012-821X(94)90225-9","http://dx.doi.org/10.1016/0012-821X(94)90225-9")</f>
        <v>http://dx.doi.org/10.1016/0012-821X(94)90225-9</v>
      </c>
      <c r="BG159" t="s">
        <v>74</v>
      </c>
      <c r="BH159" t="s">
        <v>74</v>
      </c>
      <c r="BI159">
        <v>15</v>
      </c>
      <c r="BJ159" t="s">
        <v>265</v>
      </c>
      <c r="BK159" t="s">
        <v>93</v>
      </c>
      <c r="BL159" t="s">
        <v>265</v>
      </c>
      <c r="BM159" t="s">
        <v>2027</v>
      </c>
      <c r="BN159" t="s">
        <v>74</v>
      </c>
      <c r="BO159" t="s">
        <v>74</v>
      </c>
      <c r="BP159" t="s">
        <v>74</v>
      </c>
      <c r="BQ159" t="s">
        <v>74</v>
      </c>
      <c r="BR159" t="s">
        <v>96</v>
      </c>
      <c r="BS159" t="s">
        <v>2028</v>
      </c>
      <c r="BT159" t="str">
        <f>HYPERLINK("https%3A%2F%2Fwww.webofscience.com%2Fwos%2Fwoscc%2Ffull-record%2FWOS:A1994PC44200023","View Full Record in Web of Science")</f>
        <v>View Full Record in Web of Science</v>
      </c>
    </row>
    <row r="160" spans="1:72" x14ac:dyDescent="0.15">
      <c r="A160" t="s">
        <v>72</v>
      </c>
      <c r="B160" t="s">
        <v>2029</v>
      </c>
      <c r="C160" t="s">
        <v>74</v>
      </c>
      <c r="D160" t="s">
        <v>74</v>
      </c>
      <c r="E160" t="s">
        <v>74</v>
      </c>
      <c r="F160" t="s">
        <v>2029</v>
      </c>
      <c r="G160" t="s">
        <v>74</v>
      </c>
      <c r="H160" t="s">
        <v>74</v>
      </c>
      <c r="I160" t="s">
        <v>2030</v>
      </c>
      <c r="J160" t="s">
        <v>2031</v>
      </c>
      <c r="K160" t="s">
        <v>74</v>
      </c>
      <c r="L160" t="s">
        <v>74</v>
      </c>
      <c r="M160" t="s">
        <v>77</v>
      </c>
      <c r="N160" t="s">
        <v>1188</v>
      </c>
      <c r="O160" t="s">
        <v>2032</v>
      </c>
      <c r="P160" t="s">
        <v>2033</v>
      </c>
      <c r="Q160" t="s">
        <v>2034</v>
      </c>
      <c r="R160" t="s">
        <v>74</v>
      </c>
      <c r="S160" t="s">
        <v>2035</v>
      </c>
      <c r="T160" t="s">
        <v>2036</v>
      </c>
      <c r="U160" t="s">
        <v>2037</v>
      </c>
      <c r="V160" t="s">
        <v>2038</v>
      </c>
      <c r="W160" t="s">
        <v>74</v>
      </c>
      <c r="X160" t="s">
        <v>74</v>
      </c>
      <c r="Y160" t="s">
        <v>2039</v>
      </c>
      <c r="Z160" t="s">
        <v>74</v>
      </c>
      <c r="AA160" t="s">
        <v>2040</v>
      </c>
      <c r="AB160" t="s">
        <v>74</v>
      </c>
      <c r="AC160" t="s">
        <v>74</v>
      </c>
      <c r="AD160" t="s">
        <v>74</v>
      </c>
      <c r="AE160" t="s">
        <v>74</v>
      </c>
      <c r="AF160" t="s">
        <v>74</v>
      </c>
      <c r="AG160">
        <v>43</v>
      </c>
      <c r="AH160">
        <v>7</v>
      </c>
      <c r="AI160">
        <v>7</v>
      </c>
      <c r="AJ160">
        <v>0</v>
      </c>
      <c r="AK160">
        <v>18</v>
      </c>
      <c r="AL160" t="s">
        <v>179</v>
      </c>
      <c r="AM160" t="s">
        <v>180</v>
      </c>
      <c r="AN160" t="s">
        <v>181</v>
      </c>
      <c r="AO160" t="s">
        <v>2041</v>
      </c>
      <c r="AP160" t="s">
        <v>74</v>
      </c>
      <c r="AQ160" t="s">
        <v>74</v>
      </c>
      <c r="AR160" t="s">
        <v>2042</v>
      </c>
      <c r="AS160" t="s">
        <v>2043</v>
      </c>
      <c r="AT160" t="s">
        <v>1904</v>
      </c>
      <c r="AU160">
        <v>1994</v>
      </c>
      <c r="AV160">
        <v>10</v>
      </c>
      <c r="AW160">
        <v>2</v>
      </c>
      <c r="AX160" t="s">
        <v>74</v>
      </c>
      <c r="AY160" t="s">
        <v>74</v>
      </c>
      <c r="AZ160" t="s">
        <v>74</v>
      </c>
      <c r="BA160" t="s">
        <v>74</v>
      </c>
      <c r="BB160">
        <v>143</v>
      </c>
      <c r="BC160">
        <v>155</v>
      </c>
      <c r="BD160" t="s">
        <v>74</v>
      </c>
      <c r="BE160" t="s">
        <v>2044</v>
      </c>
      <c r="BF160" t="str">
        <f>HYPERLINK("http://dx.doi.org/10.1016/0921-8009(94)90005-1","http://dx.doi.org/10.1016/0921-8009(94)90005-1")</f>
        <v>http://dx.doi.org/10.1016/0921-8009(94)90005-1</v>
      </c>
      <c r="BG160" t="s">
        <v>74</v>
      </c>
      <c r="BH160" t="s">
        <v>74</v>
      </c>
      <c r="BI160">
        <v>13</v>
      </c>
      <c r="BJ160" t="s">
        <v>2045</v>
      </c>
      <c r="BK160" t="s">
        <v>2046</v>
      </c>
      <c r="BL160" t="s">
        <v>2047</v>
      </c>
      <c r="BM160" t="s">
        <v>2048</v>
      </c>
      <c r="BN160" t="s">
        <v>74</v>
      </c>
      <c r="BO160" t="s">
        <v>74</v>
      </c>
      <c r="BP160" t="s">
        <v>74</v>
      </c>
      <c r="BQ160" t="s">
        <v>74</v>
      </c>
      <c r="BR160" t="s">
        <v>96</v>
      </c>
      <c r="BS160" t="s">
        <v>2049</v>
      </c>
      <c r="BT160" t="str">
        <f>HYPERLINK("https%3A%2F%2Fwww.webofscience.com%2Fwos%2Fwoscc%2Ffull-record%2FWOS:A1994NY02900007","View Full Record in Web of Science")</f>
        <v>View Full Record in Web of Science</v>
      </c>
    </row>
    <row r="161" spans="1:72" x14ac:dyDescent="0.15">
      <c r="A161" t="s">
        <v>72</v>
      </c>
      <c r="B161" t="s">
        <v>2050</v>
      </c>
      <c r="C161" t="s">
        <v>74</v>
      </c>
      <c r="D161" t="s">
        <v>74</v>
      </c>
      <c r="E161" t="s">
        <v>74</v>
      </c>
      <c r="F161" t="s">
        <v>2050</v>
      </c>
      <c r="G161" t="s">
        <v>74</v>
      </c>
      <c r="H161" t="s">
        <v>74</v>
      </c>
      <c r="I161" t="s">
        <v>2051</v>
      </c>
      <c r="J161" t="s">
        <v>780</v>
      </c>
      <c r="K161" t="s">
        <v>74</v>
      </c>
      <c r="L161" t="s">
        <v>74</v>
      </c>
      <c r="M161" t="s">
        <v>77</v>
      </c>
      <c r="N161" t="s">
        <v>78</v>
      </c>
      <c r="O161" t="s">
        <v>74</v>
      </c>
      <c r="P161" t="s">
        <v>74</v>
      </c>
      <c r="Q161" t="s">
        <v>74</v>
      </c>
      <c r="R161" t="s">
        <v>74</v>
      </c>
      <c r="S161" t="s">
        <v>74</v>
      </c>
      <c r="T161" t="s">
        <v>74</v>
      </c>
      <c r="U161" t="s">
        <v>2052</v>
      </c>
      <c r="V161" t="s">
        <v>2053</v>
      </c>
      <c r="W161" t="s">
        <v>2054</v>
      </c>
      <c r="X161" t="s">
        <v>2055</v>
      </c>
      <c r="Y161" t="s">
        <v>2056</v>
      </c>
      <c r="Z161" t="s">
        <v>74</v>
      </c>
      <c r="AA161" t="s">
        <v>2057</v>
      </c>
      <c r="AB161" t="s">
        <v>74</v>
      </c>
      <c r="AC161" t="s">
        <v>74</v>
      </c>
      <c r="AD161" t="s">
        <v>74</v>
      </c>
      <c r="AE161" t="s">
        <v>74</v>
      </c>
      <c r="AF161" t="s">
        <v>74</v>
      </c>
      <c r="AG161">
        <v>35</v>
      </c>
      <c r="AH161">
        <v>125</v>
      </c>
      <c r="AI161">
        <v>134</v>
      </c>
      <c r="AJ161">
        <v>1</v>
      </c>
      <c r="AK161">
        <v>26</v>
      </c>
      <c r="AL161" t="s">
        <v>108</v>
      </c>
      <c r="AM161" t="s">
        <v>109</v>
      </c>
      <c r="AN161" t="s">
        <v>127</v>
      </c>
      <c r="AO161" t="s">
        <v>786</v>
      </c>
      <c r="AP161" t="s">
        <v>74</v>
      </c>
      <c r="AQ161" t="s">
        <v>74</v>
      </c>
      <c r="AR161" t="s">
        <v>787</v>
      </c>
      <c r="AS161" t="s">
        <v>788</v>
      </c>
      <c r="AT161" t="s">
        <v>1904</v>
      </c>
      <c r="AU161">
        <v>1994</v>
      </c>
      <c r="AV161">
        <v>58</v>
      </c>
      <c r="AW161">
        <v>13</v>
      </c>
      <c r="AX161" t="s">
        <v>74</v>
      </c>
      <c r="AY161" t="s">
        <v>74</v>
      </c>
      <c r="AZ161" t="s">
        <v>74</v>
      </c>
      <c r="BA161" t="s">
        <v>74</v>
      </c>
      <c r="BB161">
        <v>2911</v>
      </c>
      <c r="BC161">
        <v>2919</v>
      </c>
      <c r="BD161" t="s">
        <v>74</v>
      </c>
      <c r="BE161" t="s">
        <v>2058</v>
      </c>
      <c r="BF161" t="str">
        <f>HYPERLINK("http://dx.doi.org/10.1016/0016-7037(94)90124-4","http://dx.doi.org/10.1016/0016-7037(94)90124-4")</f>
        <v>http://dx.doi.org/10.1016/0016-7037(94)90124-4</v>
      </c>
      <c r="BG161" t="s">
        <v>74</v>
      </c>
      <c r="BH161" t="s">
        <v>74</v>
      </c>
      <c r="BI161">
        <v>9</v>
      </c>
      <c r="BJ161" t="s">
        <v>265</v>
      </c>
      <c r="BK161" t="s">
        <v>93</v>
      </c>
      <c r="BL161" t="s">
        <v>265</v>
      </c>
      <c r="BM161" t="s">
        <v>2059</v>
      </c>
      <c r="BN161" t="s">
        <v>74</v>
      </c>
      <c r="BO161" t="s">
        <v>74</v>
      </c>
      <c r="BP161" t="s">
        <v>74</v>
      </c>
      <c r="BQ161" t="s">
        <v>74</v>
      </c>
      <c r="BR161" t="s">
        <v>96</v>
      </c>
      <c r="BS161" t="s">
        <v>2060</v>
      </c>
      <c r="BT161" t="str">
        <f>HYPERLINK("https%3A%2F%2Fwww.webofscience.com%2Fwos%2Fwoscc%2Ffull-record%2FWOS:A1994NX23700013","View Full Record in Web of Science")</f>
        <v>View Full Record in Web of Science</v>
      </c>
    </row>
    <row r="162" spans="1:72" x14ac:dyDescent="0.15">
      <c r="A162" t="s">
        <v>72</v>
      </c>
      <c r="B162" t="s">
        <v>2061</v>
      </c>
      <c r="C162" t="s">
        <v>74</v>
      </c>
      <c r="D162" t="s">
        <v>74</v>
      </c>
      <c r="E162" t="s">
        <v>74</v>
      </c>
      <c r="F162" t="s">
        <v>2061</v>
      </c>
      <c r="G162" t="s">
        <v>74</v>
      </c>
      <c r="H162" t="s">
        <v>74</v>
      </c>
      <c r="I162" t="s">
        <v>2062</v>
      </c>
      <c r="J162" t="s">
        <v>2063</v>
      </c>
      <c r="K162" t="s">
        <v>74</v>
      </c>
      <c r="L162" t="s">
        <v>74</v>
      </c>
      <c r="M162" t="s">
        <v>77</v>
      </c>
      <c r="N162" t="s">
        <v>78</v>
      </c>
      <c r="O162" t="s">
        <v>74</v>
      </c>
      <c r="P162" t="s">
        <v>74</v>
      </c>
      <c r="Q162" t="s">
        <v>74</v>
      </c>
      <c r="R162" t="s">
        <v>74</v>
      </c>
      <c r="S162" t="s">
        <v>74</v>
      </c>
      <c r="T162" t="s">
        <v>74</v>
      </c>
      <c r="U162" t="s">
        <v>2064</v>
      </c>
      <c r="V162" t="s">
        <v>2065</v>
      </c>
      <c r="W162" t="s">
        <v>74</v>
      </c>
      <c r="X162" t="s">
        <v>74</v>
      </c>
      <c r="Y162" t="s">
        <v>2066</v>
      </c>
      <c r="Z162" t="s">
        <v>74</v>
      </c>
      <c r="AA162" t="s">
        <v>74</v>
      </c>
      <c r="AB162" t="s">
        <v>74</v>
      </c>
      <c r="AC162" t="s">
        <v>74</v>
      </c>
      <c r="AD162" t="s">
        <v>74</v>
      </c>
      <c r="AE162" t="s">
        <v>74</v>
      </c>
      <c r="AF162" t="s">
        <v>74</v>
      </c>
      <c r="AG162">
        <v>53</v>
      </c>
      <c r="AH162">
        <v>19</v>
      </c>
      <c r="AI162">
        <v>19</v>
      </c>
      <c r="AJ162">
        <v>0</v>
      </c>
      <c r="AK162">
        <v>8</v>
      </c>
      <c r="AL162" t="s">
        <v>631</v>
      </c>
      <c r="AM162" t="s">
        <v>84</v>
      </c>
      <c r="AN162" t="s">
        <v>2067</v>
      </c>
      <c r="AO162" t="s">
        <v>2068</v>
      </c>
      <c r="AP162" t="s">
        <v>74</v>
      </c>
      <c r="AQ162" t="s">
        <v>74</v>
      </c>
      <c r="AR162" t="s">
        <v>2069</v>
      </c>
      <c r="AS162" t="s">
        <v>2070</v>
      </c>
      <c r="AT162" t="s">
        <v>1904</v>
      </c>
      <c r="AU162">
        <v>1994</v>
      </c>
      <c r="AV162">
        <v>131</v>
      </c>
      <c r="AW162">
        <v>4</v>
      </c>
      <c r="AX162" t="s">
        <v>74</v>
      </c>
      <c r="AY162" t="s">
        <v>74</v>
      </c>
      <c r="AZ162" t="s">
        <v>74</v>
      </c>
      <c r="BA162" t="s">
        <v>74</v>
      </c>
      <c r="BB162">
        <v>465</v>
      </c>
      <c r="BC162">
        <v>483</v>
      </c>
      <c r="BD162" t="s">
        <v>74</v>
      </c>
      <c r="BE162" t="s">
        <v>2071</v>
      </c>
      <c r="BF162" t="str">
        <f>HYPERLINK("http://dx.doi.org/10.1017/S0016756800012103","http://dx.doi.org/10.1017/S0016756800012103")</f>
        <v>http://dx.doi.org/10.1017/S0016756800012103</v>
      </c>
      <c r="BG162" t="s">
        <v>74</v>
      </c>
      <c r="BH162" t="s">
        <v>74</v>
      </c>
      <c r="BI162">
        <v>19</v>
      </c>
      <c r="BJ162" t="s">
        <v>187</v>
      </c>
      <c r="BK162" t="s">
        <v>93</v>
      </c>
      <c r="BL162" t="s">
        <v>188</v>
      </c>
      <c r="BM162" t="s">
        <v>2072</v>
      </c>
      <c r="BN162" t="s">
        <v>74</v>
      </c>
      <c r="BO162" t="s">
        <v>74</v>
      </c>
      <c r="BP162" t="s">
        <v>74</v>
      </c>
      <c r="BQ162" t="s">
        <v>74</v>
      </c>
      <c r="BR162" t="s">
        <v>96</v>
      </c>
      <c r="BS162" t="s">
        <v>2073</v>
      </c>
      <c r="BT162" t="str">
        <f>HYPERLINK("https%3A%2F%2Fwww.webofscience.com%2Fwos%2Fwoscc%2Ffull-record%2FWOS:A1994PB84500003","View Full Record in Web of Science")</f>
        <v>View Full Record in Web of Science</v>
      </c>
    </row>
    <row r="163" spans="1:72" x14ac:dyDescent="0.15">
      <c r="A163" t="s">
        <v>72</v>
      </c>
      <c r="B163" t="s">
        <v>2074</v>
      </c>
      <c r="C163" t="s">
        <v>74</v>
      </c>
      <c r="D163" t="s">
        <v>74</v>
      </c>
      <c r="E163" t="s">
        <v>74</v>
      </c>
      <c r="F163" t="s">
        <v>2074</v>
      </c>
      <c r="G163" t="s">
        <v>74</v>
      </c>
      <c r="H163" t="s">
        <v>74</v>
      </c>
      <c r="I163" t="s">
        <v>2075</v>
      </c>
      <c r="J163" t="s">
        <v>2076</v>
      </c>
      <c r="K163" t="s">
        <v>74</v>
      </c>
      <c r="L163" t="s">
        <v>74</v>
      </c>
      <c r="M163" t="s">
        <v>77</v>
      </c>
      <c r="N163" t="s">
        <v>78</v>
      </c>
      <c r="O163" t="s">
        <v>74</v>
      </c>
      <c r="P163" t="s">
        <v>74</v>
      </c>
      <c r="Q163" t="s">
        <v>74</v>
      </c>
      <c r="R163" t="s">
        <v>74</v>
      </c>
      <c r="S163" t="s">
        <v>74</v>
      </c>
      <c r="T163" t="s">
        <v>2077</v>
      </c>
      <c r="U163" t="s">
        <v>2078</v>
      </c>
      <c r="V163" t="s">
        <v>2079</v>
      </c>
      <c r="W163" t="s">
        <v>74</v>
      </c>
      <c r="X163" t="s">
        <v>74</v>
      </c>
      <c r="Y163" t="s">
        <v>2080</v>
      </c>
      <c r="Z163" t="s">
        <v>74</v>
      </c>
      <c r="AA163" t="s">
        <v>74</v>
      </c>
      <c r="AB163" t="s">
        <v>74</v>
      </c>
      <c r="AC163" t="s">
        <v>74</v>
      </c>
      <c r="AD163" t="s">
        <v>74</v>
      </c>
      <c r="AE163" t="s">
        <v>74</v>
      </c>
      <c r="AF163" t="s">
        <v>74</v>
      </c>
      <c r="AG163">
        <v>53</v>
      </c>
      <c r="AH163">
        <v>24</v>
      </c>
      <c r="AI163">
        <v>25</v>
      </c>
      <c r="AJ163">
        <v>0</v>
      </c>
      <c r="AK163">
        <v>2</v>
      </c>
      <c r="AL163" t="s">
        <v>153</v>
      </c>
      <c r="AM163" t="s">
        <v>84</v>
      </c>
      <c r="AN163" t="s">
        <v>154</v>
      </c>
      <c r="AO163" t="s">
        <v>2081</v>
      </c>
      <c r="AP163" t="s">
        <v>74</v>
      </c>
      <c r="AQ163" t="s">
        <v>74</v>
      </c>
      <c r="AR163" t="s">
        <v>2082</v>
      </c>
      <c r="AS163" t="s">
        <v>2083</v>
      </c>
      <c r="AT163" t="s">
        <v>1904</v>
      </c>
      <c r="AU163">
        <v>1994</v>
      </c>
      <c r="AV163">
        <v>83</v>
      </c>
      <c r="AW163">
        <v>2</v>
      </c>
      <c r="AX163" t="s">
        <v>74</v>
      </c>
      <c r="AY163" t="s">
        <v>74</v>
      </c>
      <c r="AZ163" t="s">
        <v>74</v>
      </c>
      <c r="BA163" t="s">
        <v>74</v>
      </c>
      <c r="BB163">
        <v>309</v>
      </c>
      <c r="BC163">
        <v>321</v>
      </c>
      <c r="BD163" t="s">
        <v>74</v>
      </c>
      <c r="BE163" t="s">
        <v>74</v>
      </c>
      <c r="BF163" t="s">
        <v>74</v>
      </c>
      <c r="BG163" t="s">
        <v>74</v>
      </c>
      <c r="BH163" t="s">
        <v>74</v>
      </c>
      <c r="BI163">
        <v>13</v>
      </c>
      <c r="BJ163" t="s">
        <v>187</v>
      </c>
      <c r="BK163" t="s">
        <v>93</v>
      </c>
      <c r="BL163" t="s">
        <v>188</v>
      </c>
      <c r="BM163" t="s">
        <v>2084</v>
      </c>
      <c r="BN163" t="s">
        <v>74</v>
      </c>
      <c r="BO163" t="s">
        <v>74</v>
      </c>
      <c r="BP163" t="s">
        <v>74</v>
      </c>
      <c r="BQ163" t="s">
        <v>74</v>
      </c>
      <c r="BR163" t="s">
        <v>96</v>
      </c>
      <c r="BS163" t="s">
        <v>2085</v>
      </c>
      <c r="BT163" t="str">
        <f>HYPERLINK("https%3A%2F%2Fwww.webofscience.com%2Fwos%2Fwoscc%2Ffull-record%2FWOS:A1994PA55300008","View Full Record in Web of Science")</f>
        <v>View Full Record in Web of Science</v>
      </c>
    </row>
    <row r="164" spans="1:72" x14ac:dyDescent="0.15">
      <c r="A164" t="s">
        <v>72</v>
      </c>
      <c r="B164" t="s">
        <v>2086</v>
      </c>
      <c r="C164" t="s">
        <v>74</v>
      </c>
      <c r="D164" t="s">
        <v>74</v>
      </c>
      <c r="E164" t="s">
        <v>74</v>
      </c>
      <c r="F164" t="s">
        <v>2086</v>
      </c>
      <c r="G164" t="s">
        <v>74</v>
      </c>
      <c r="H164" t="s">
        <v>74</v>
      </c>
      <c r="I164" t="s">
        <v>2087</v>
      </c>
      <c r="J164" t="s">
        <v>806</v>
      </c>
      <c r="K164" t="s">
        <v>74</v>
      </c>
      <c r="L164" t="s">
        <v>74</v>
      </c>
      <c r="M164" t="s">
        <v>77</v>
      </c>
      <c r="N164" t="s">
        <v>78</v>
      </c>
      <c r="O164" t="s">
        <v>74</v>
      </c>
      <c r="P164" t="s">
        <v>74</v>
      </c>
      <c r="Q164" t="s">
        <v>74</v>
      </c>
      <c r="R164" t="s">
        <v>74</v>
      </c>
      <c r="S164" t="s">
        <v>74</v>
      </c>
      <c r="T164" t="s">
        <v>74</v>
      </c>
      <c r="U164" t="s">
        <v>74</v>
      </c>
      <c r="V164" t="s">
        <v>2088</v>
      </c>
      <c r="W164" t="s">
        <v>2089</v>
      </c>
      <c r="X164" t="s">
        <v>2090</v>
      </c>
      <c r="Y164" t="s">
        <v>2091</v>
      </c>
      <c r="Z164" t="s">
        <v>74</v>
      </c>
      <c r="AA164" t="s">
        <v>2092</v>
      </c>
      <c r="AB164" t="s">
        <v>74</v>
      </c>
      <c r="AC164" t="s">
        <v>74</v>
      </c>
      <c r="AD164" t="s">
        <v>74</v>
      </c>
      <c r="AE164" t="s">
        <v>74</v>
      </c>
      <c r="AF164" t="s">
        <v>74</v>
      </c>
      <c r="AG164">
        <v>19</v>
      </c>
      <c r="AH164">
        <v>58</v>
      </c>
      <c r="AI164">
        <v>61</v>
      </c>
      <c r="AJ164">
        <v>0</v>
      </c>
      <c r="AK164">
        <v>3</v>
      </c>
      <c r="AL164" t="s">
        <v>813</v>
      </c>
      <c r="AM164" t="s">
        <v>814</v>
      </c>
      <c r="AN164" t="s">
        <v>815</v>
      </c>
      <c r="AO164" t="s">
        <v>816</v>
      </c>
      <c r="AP164" t="s">
        <v>74</v>
      </c>
      <c r="AQ164" t="s">
        <v>74</v>
      </c>
      <c r="AR164" t="s">
        <v>806</v>
      </c>
      <c r="AS164" t="s">
        <v>188</v>
      </c>
      <c r="AT164" t="s">
        <v>1904</v>
      </c>
      <c r="AU164">
        <v>1994</v>
      </c>
      <c r="AV164">
        <v>22</v>
      </c>
      <c r="AW164">
        <v>7</v>
      </c>
      <c r="AX164" t="s">
        <v>74</v>
      </c>
      <c r="AY164" t="s">
        <v>74</v>
      </c>
      <c r="AZ164" t="s">
        <v>74</v>
      </c>
      <c r="BA164" t="s">
        <v>74</v>
      </c>
      <c r="BB164">
        <v>657</v>
      </c>
      <c r="BC164">
        <v>660</v>
      </c>
      <c r="BD164" t="s">
        <v>74</v>
      </c>
      <c r="BE164" t="s">
        <v>2093</v>
      </c>
      <c r="BF164" t="str">
        <f>HYPERLINK("http://dx.doi.org/10.1130/0091-7613(1994)022&lt;0657:CDIBSW&gt;2.3.CO;2","http://dx.doi.org/10.1130/0091-7613(1994)022&lt;0657:CDIBSW&gt;2.3.CO;2")</f>
        <v>http://dx.doi.org/10.1130/0091-7613(1994)022&lt;0657:CDIBSW&gt;2.3.CO;2</v>
      </c>
      <c r="BG164" t="s">
        <v>74</v>
      </c>
      <c r="BH164" t="s">
        <v>74</v>
      </c>
      <c r="BI164">
        <v>4</v>
      </c>
      <c r="BJ164" t="s">
        <v>188</v>
      </c>
      <c r="BK164" t="s">
        <v>93</v>
      </c>
      <c r="BL164" t="s">
        <v>188</v>
      </c>
      <c r="BM164" t="s">
        <v>2094</v>
      </c>
      <c r="BN164" t="s">
        <v>74</v>
      </c>
      <c r="BO164" t="s">
        <v>74</v>
      </c>
      <c r="BP164" t="s">
        <v>74</v>
      </c>
      <c r="BQ164" t="s">
        <v>74</v>
      </c>
      <c r="BR164" t="s">
        <v>96</v>
      </c>
      <c r="BS164" t="s">
        <v>2095</v>
      </c>
      <c r="BT164" t="str">
        <f>HYPERLINK("https%3A%2F%2Fwww.webofscience.com%2Fwos%2Fwoscc%2Ffull-record%2FWOS:A1994NU81900020","View Full Record in Web of Science")</f>
        <v>View Full Record in Web of Science</v>
      </c>
    </row>
    <row r="165" spans="1:72" x14ac:dyDescent="0.15">
      <c r="A165" t="s">
        <v>72</v>
      </c>
      <c r="B165" t="s">
        <v>2096</v>
      </c>
      <c r="C165" t="s">
        <v>74</v>
      </c>
      <c r="D165" t="s">
        <v>74</v>
      </c>
      <c r="E165" t="s">
        <v>74</v>
      </c>
      <c r="F165" t="s">
        <v>2096</v>
      </c>
      <c r="G165" t="s">
        <v>74</v>
      </c>
      <c r="H165" t="s">
        <v>74</v>
      </c>
      <c r="I165" t="s">
        <v>2097</v>
      </c>
      <c r="J165" t="s">
        <v>2098</v>
      </c>
      <c r="K165" t="s">
        <v>74</v>
      </c>
      <c r="L165" t="s">
        <v>74</v>
      </c>
      <c r="M165" t="s">
        <v>859</v>
      </c>
      <c r="N165" t="s">
        <v>557</v>
      </c>
      <c r="O165" t="s">
        <v>74</v>
      </c>
      <c r="P165" t="s">
        <v>74</v>
      </c>
      <c r="Q165" t="s">
        <v>74</v>
      </c>
      <c r="R165" t="s">
        <v>74</v>
      </c>
      <c r="S165" t="s">
        <v>74</v>
      </c>
      <c r="T165" t="s">
        <v>74</v>
      </c>
      <c r="U165" t="s">
        <v>74</v>
      </c>
      <c r="V165" t="s">
        <v>74</v>
      </c>
      <c r="W165" t="s">
        <v>74</v>
      </c>
      <c r="X165" t="s">
        <v>74</v>
      </c>
      <c r="Y165" t="s">
        <v>2099</v>
      </c>
      <c r="Z165" t="s">
        <v>74</v>
      </c>
      <c r="AA165" t="s">
        <v>74</v>
      </c>
      <c r="AB165" t="s">
        <v>74</v>
      </c>
      <c r="AC165" t="s">
        <v>74</v>
      </c>
      <c r="AD165" t="s">
        <v>74</v>
      </c>
      <c r="AE165" t="s">
        <v>74</v>
      </c>
      <c r="AF165" t="s">
        <v>74</v>
      </c>
      <c r="AG165">
        <v>9</v>
      </c>
      <c r="AH165">
        <v>0</v>
      </c>
      <c r="AI165">
        <v>0</v>
      </c>
      <c r="AJ165">
        <v>0</v>
      </c>
      <c r="AK165">
        <v>0</v>
      </c>
      <c r="AL165" t="s">
        <v>862</v>
      </c>
      <c r="AM165" t="s">
        <v>863</v>
      </c>
      <c r="AN165" t="s">
        <v>879</v>
      </c>
      <c r="AO165" t="s">
        <v>2100</v>
      </c>
      <c r="AP165" t="s">
        <v>74</v>
      </c>
      <c r="AQ165" t="s">
        <v>74</v>
      </c>
      <c r="AR165" t="s">
        <v>2101</v>
      </c>
      <c r="AS165" t="s">
        <v>2102</v>
      </c>
      <c r="AT165" t="s">
        <v>2103</v>
      </c>
      <c r="AU165">
        <v>1994</v>
      </c>
      <c r="AV165">
        <v>34</v>
      </c>
      <c r="AW165">
        <v>4</v>
      </c>
      <c r="AX165" t="s">
        <v>74</v>
      </c>
      <c r="AY165" t="s">
        <v>74</v>
      </c>
      <c r="AZ165" t="s">
        <v>74</v>
      </c>
      <c r="BA165" t="s">
        <v>74</v>
      </c>
      <c r="BB165">
        <v>151</v>
      </c>
      <c r="BC165">
        <v>153</v>
      </c>
      <c r="BD165" t="s">
        <v>74</v>
      </c>
      <c r="BE165" t="s">
        <v>74</v>
      </c>
      <c r="BF165" t="s">
        <v>74</v>
      </c>
      <c r="BG165" t="s">
        <v>74</v>
      </c>
      <c r="BH165" t="s">
        <v>74</v>
      </c>
      <c r="BI165">
        <v>3</v>
      </c>
      <c r="BJ165" t="s">
        <v>265</v>
      </c>
      <c r="BK165" t="s">
        <v>93</v>
      </c>
      <c r="BL165" t="s">
        <v>265</v>
      </c>
      <c r="BM165" t="s">
        <v>2104</v>
      </c>
      <c r="BN165" t="s">
        <v>74</v>
      </c>
      <c r="BO165" t="s">
        <v>74</v>
      </c>
      <c r="BP165" t="s">
        <v>74</v>
      </c>
      <c r="BQ165" t="s">
        <v>74</v>
      </c>
      <c r="BR165" t="s">
        <v>96</v>
      </c>
      <c r="BS165" t="s">
        <v>2105</v>
      </c>
      <c r="BT165" t="str">
        <f>HYPERLINK("https%3A%2F%2Fwww.webofscience.com%2Fwos%2Fwoscc%2Ffull-record%2FWOS:A1994PK86800019","View Full Record in Web of Science")</f>
        <v>View Full Record in Web of Science</v>
      </c>
    </row>
    <row r="166" spans="1:72" x14ac:dyDescent="0.15">
      <c r="A166" t="s">
        <v>72</v>
      </c>
      <c r="B166" t="s">
        <v>2106</v>
      </c>
      <c r="C166" t="s">
        <v>74</v>
      </c>
      <c r="D166" t="s">
        <v>74</v>
      </c>
      <c r="E166" t="s">
        <v>74</v>
      </c>
      <c r="F166" t="s">
        <v>2106</v>
      </c>
      <c r="G166" t="s">
        <v>74</v>
      </c>
      <c r="H166" t="s">
        <v>74</v>
      </c>
      <c r="I166" t="s">
        <v>2107</v>
      </c>
      <c r="J166" t="s">
        <v>2098</v>
      </c>
      <c r="K166" t="s">
        <v>74</v>
      </c>
      <c r="L166" t="s">
        <v>74</v>
      </c>
      <c r="M166" t="s">
        <v>859</v>
      </c>
      <c r="N166" t="s">
        <v>557</v>
      </c>
      <c r="O166" t="s">
        <v>74</v>
      </c>
      <c r="P166" t="s">
        <v>74</v>
      </c>
      <c r="Q166" t="s">
        <v>74</v>
      </c>
      <c r="R166" t="s">
        <v>74</v>
      </c>
      <c r="S166" t="s">
        <v>74</v>
      </c>
      <c r="T166" t="s">
        <v>74</v>
      </c>
      <c r="U166" t="s">
        <v>74</v>
      </c>
      <c r="V166" t="s">
        <v>74</v>
      </c>
      <c r="W166" t="s">
        <v>2108</v>
      </c>
      <c r="X166" t="s">
        <v>2109</v>
      </c>
      <c r="Y166" t="s">
        <v>2110</v>
      </c>
      <c r="Z166" t="s">
        <v>74</v>
      </c>
      <c r="AA166" t="s">
        <v>2111</v>
      </c>
      <c r="AB166" t="s">
        <v>2112</v>
      </c>
      <c r="AC166" t="s">
        <v>74</v>
      </c>
      <c r="AD166" t="s">
        <v>74</v>
      </c>
      <c r="AE166" t="s">
        <v>74</v>
      </c>
      <c r="AF166" t="s">
        <v>74</v>
      </c>
      <c r="AG166">
        <v>6</v>
      </c>
      <c r="AH166">
        <v>2</v>
      </c>
      <c r="AI166">
        <v>2</v>
      </c>
      <c r="AJ166">
        <v>0</v>
      </c>
      <c r="AK166">
        <v>0</v>
      </c>
      <c r="AL166" t="s">
        <v>862</v>
      </c>
      <c r="AM166" t="s">
        <v>863</v>
      </c>
      <c r="AN166" t="s">
        <v>879</v>
      </c>
      <c r="AO166" t="s">
        <v>2100</v>
      </c>
      <c r="AP166" t="s">
        <v>74</v>
      </c>
      <c r="AQ166" t="s">
        <v>74</v>
      </c>
      <c r="AR166" t="s">
        <v>2101</v>
      </c>
      <c r="AS166" t="s">
        <v>2102</v>
      </c>
      <c r="AT166" t="s">
        <v>2103</v>
      </c>
      <c r="AU166">
        <v>1994</v>
      </c>
      <c r="AV166">
        <v>34</v>
      </c>
      <c r="AW166">
        <v>4</v>
      </c>
      <c r="AX166" t="s">
        <v>74</v>
      </c>
      <c r="AY166" t="s">
        <v>74</v>
      </c>
      <c r="AZ166" t="s">
        <v>74</v>
      </c>
      <c r="BA166" t="s">
        <v>74</v>
      </c>
      <c r="BB166">
        <v>166</v>
      </c>
      <c r="BC166">
        <v>169</v>
      </c>
      <c r="BD166" t="s">
        <v>74</v>
      </c>
      <c r="BE166" t="s">
        <v>74</v>
      </c>
      <c r="BF166" t="s">
        <v>74</v>
      </c>
      <c r="BG166" t="s">
        <v>74</v>
      </c>
      <c r="BH166" t="s">
        <v>74</v>
      </c>
      <c r="BI166">
        <v>4</v>
      </c>
      <c r="BJ166" t="s">
        <v>265</v>
      </c>
      <c r="BK166" t="s">
        <v>93</v>
      </c>
      <c r="BL166" t="s">
        <v>265</v>
      </c>
      <c r="BM166" t="s">
        <v>2104</v>
      </c>
      <c r="BN166" t="s">
        <v>74</v>
      </c>
      <c r="BO166" t="s">
        <v>74</v>
      </c>
      <c r="BP166" t="s">
        <v>74</v>
      </c>
      <c r="BQ166" t="s">
        <v>74</v>
      </c>
      <c r="BR166" t="s">
        <v>96</v>
      </c>
      <c r="BS166" t="s">
        <v>2113</v>
      </c>
      <c r="BT166" t="str">
        <f>HYPERLINK("https%3A%2F%2Fwww.webofscience.com%2Fwos%2Fwoscc%2Ffull-record%2FWOS:A1994PK86800023","View Full Record in Web of Science")</f>
        <v>View Full Record in Web of Science</v>
      </c>
    </row>
    <row r="167" spans="1:72" x14ac:dyDescent="0.15">
      <c r="A167" t="s">
        <v>72</v>
      </c>
      <c r="B167" t="s">
        <v>2114</v>
      </c>
      <c r="C167" t="s">
        <v>74</v>
      </c>
      <c r="D167" t="s">
        <v>74</v>
      </c>
      <c r="E167" t="s">
        <v>74</v>
      </c>
      <c r="F167" t="s">
        <v>2114</v>
      </c>
      <c r="G167" t="s">
        <v>74</v>
      </c>
      <c r="H167" t="s">
        <v>74</v>
      </c>
      <c r="I167" t="s">
        <v>2115</v>
      </c>
      <c r="J167" t="s">
        <v>858</v>
      </c>
      <c r="K167" t="s">
        <v>74</v>
      </c>
      <c r="L167" t="s">
        <v>74</v>
      </c>
      <c r="M167" t="s">
        <v>859</v>
      </c>
      <c r="N167" t="s">
        <v>78</v>
      </c>
      <c r="O167" t="s">
        <v>74</v>
      </c>
      <c r="P167" t="s">
        <v>74</v>
      </c>
      <c r="Q167" t="s">
        <v>74</v>
      </c>
      <c r="R167" t="s">
        <v>74</v>
      </c>
      <c r="S167" t="s">
        <v>74</v>
      </c>
      <c r="T167" t="s">
        <v>74</v>
      </c>
      <c r="U167" t="s">
        <v>2116</v>
      </c>
      <c r="V167" t="s">
        <v>2117</v>
      </c>
      <c r="W167" t="s">
        <v>74</v>
      </c>
      <c r="X167" t="s">
        <v>74</v>
      </c>
      <c r="Y167" t="s">
        <v>2118</v>
      </c>
      <c r="Z167" t="s">
        <v>74</v>
      </c>
      <c r="AA167" t="s">
        <v>2119</v>
      </c>
      <c r="AB167" t="s">
        <v>74</v>
      </c>
      <c r="AC167" t="s">
        <v>74</v>
      </c>
      <c r="AD167" t="s">
        <v>74</v>
      </c>
      <c r="AE167" t="s">
        <v>74</v>
      </c>
      <c r="AF167" t="s">
        <v>74</v>
      </c>
      <c r="AG167">
        <v>27</v>
      </c>
      <c r="AH167">
        <v>8</v>
      </c>
      <c r="AI167">
        <v>9</v>
      </c>
      <c r="AJ167">
        <v>0</v>
      </c>
      <c r="AK167">
        <v>0</v>
      </c>
      <c r="AL167" t="s">
        <v>862</v>
      </c>
      <c r="AM167" t="s">
        <v>863</v>
      </c>
      <c r="AN167" t="s">
        <v>879</v>
      </c>
      <c r="AO167" t="s">
        <v>865</v>
      </c>
      <c r="AP167" t="s">
        <v>74</v>
      </c>
      <c r="AQ167" t="s">
        <v>74</v>
      </c>
      <c r="AR167" t="s">
        <v>866</v>
      </c>
      <c r="AS167" t="s">
        <v>867</v>
      </c>
      <c r="AT167" t="s">
        <v>2103</v>
      </c>
      <c r="AU167">
        <v>1994</v>
      </c>
      <c r="AV167">
        <v>30</v>
      </c>
      <c r="AW167">
        <v>4</v>
      </c>
      <c r="AX167" t="s">
        <v>74</v>
      </c>
      <c r="AY167" t="s">
        <v>74</v>
      </c>
      <c r="AZ167" t="s">
        <v>74</v>
      </c>
      <c r="BA167" t="s">
        <v>74</v>
      </c>
      <c r="BB167">
        <v>491</v>
      </c>
      <c r="BC167">
        <v>500</v>
      </c>
      <c r="BD167" t="s">
        <v>74</v>
      </c>
      <c r="BE167" t="s">
        <v>74</v>
      </c>
      <c r="BF167" t="s">
        <v>74</v>
      </c>
      <c r="BG167" t="s">
        <v>74</v>
      </c>
      <c r="BH167" t="s">
        <v>74</v>
      </c>
      <c r="BI167">
        <v>10</v>
      </c>
      <c r="BJ167" t="s">
        <v>869</v>
      </c>
      <c r="BK167" t="s">
        <v>93</v>
      </c>
      <c r="BL167" t="s">
        <v>869</v>
      </c>
      <c r="BM167" t="s">
        <v>2120</v>
      </c>
      <c r="BN167" t="s">
        <v>74</v>
      </c>
      <c r="BO167" t="s">
        <v>74</v>
      </c>
      <c r="BP167" t="s">
        <v>74</v>
      </c>
      <c r="BQ167" t="s">
        <v>74</v>
      </c>
      <c r="BR167" t="s">
        <v>96</v>
      </c>
      <c r="BS167" t="s">
        <v>2121</v>
      </c>
      <c r="BT167" t="str">
        <f>HYPERLINK("https%3A%2F%2Fwww.webofscience.com%2Fwos%2Fwoscc%2Ffull-record%2FWOS:A1994PJ37600009","View Full Record in Web of Science")</f>
        <v>View Full Record in Web of Science</v>
      </c>
    </row>
    <row r="168" spans="1:72" x14ac:dyDescent="0.15">
      <c r="A168" t="s">
        <v>72</v>
      </c>
      <c r="B168" t="s">
        <v>2122</v>
      </c>
      <c r="C168" t="s">
        <v>74</v>
      </c>
      <c r="D168" t="s">
        <v>74</v>
      </c>
      <c r="E168" t="s">
        <v>74</v>
      </c>
      <c r="F168" t="s">
        <v>2122</v>
      </c>
      <c r="G168" t="s">
        <v>74</v>
      </c>
      <c r="H168" t="s">
        <v>74</v>
      </c>
      <c r="I168" t="s">
        <v>2123</v>
      </c>
      <c r="J168" t="s">
        <v>2124</v>
      </c>
      <c r="K168" t="s">
        <v>74</v>
      </c>
      <c r="L168" t="s">
        <v>74</v>
      </c>
      <c r="M168" t="s">
        <v>77</v>
      </c>
      <c r="N168" t="s">
        <v>78</v>
      </c>
      <c r="O168" t="s">
        <v>74</v>
      </c>
      <c r="P168" t="s">
        <v>74</v>
      </c>
      <c r="Q168" t="s">
        <v>74</v>
      </c>
      <c r="R168" t="s">
        <v>74</v>
      </c>
      <c r="S168" t="s">
        <v>74</v>
      </c>
      <c r="T168" t="s">
        <v>2125</v>
      </c>
      <c r="U168" t="s">
        <v>2126</v>
      </c>
      <c r="V168" t="s">
        <v>2127</v>
      </c>
      <c r="W168" t="s">
        <v>74</v>
      </c>
      <c r="X168" t="s">
        <v>74</v>
      </c>
      <c r="Y168" t="s">
        <v>2128</v>
      </c>
      <c r="Z168" t="s">
        <v>74</v>
      </c>
      <c r="AA168" t="s">
        <v>74</v>
      </c>
      <c r="AB168" t="s">
        <v>74</v>
      </c>
      <c r="AC168" t="s">
        <v>74</v>
      </c>
      <c r="AD168" t="s">
        <v>74</v>
      </c>
      <c r="AE168" t="s">
        <v>74</v>
      </c>
      <c r="AF168" t="s">
        <v>74</v>
      </c>
      <c r="AG168">
        <v>35</v>
      </c>
      <c r="AH168">
        <v>216</v>
      </c>
      <c r="AI168">
        <v>234</v>
      </c>
      <c r="AJ168">
        <v>3</v>
      </c>
      <c r="AK168">
        <v>76</v>
      </c>
      <c r="AL168" t="s">
        <v>2129</v>
      </c>
      <c r="AM168" t="s">
        <v>1049</v>
      </c>
      <c r="AN168" t="s">
        <v>1050</v>
      </c>
      <c r="AO168" t="s">
        <v>2130</v>
      </c>
      <c r="AP168" t="s">
        <v>2131</v>
      </c>
      <c r="AQ168" t="s">
        <v>74</v>
      </c>
      <c r="AR168" t="s">
        <v>2132</v>
      </c>
      <c r="AS168" t="s">
        <v>2133</v>
      </c>
      <c r="AT168" t="s">
        <v>1904</v>
      </c>
      <c r="AU168">
        <v>1994</v>
      </c>
      <c r="AV168">
        <v>63</v>
      </c>
      <c r="AW168">
        <v>3</v>
      </c>
      <c r="AX168" t="s">
        <v>74</v>
      </c>
      <c r="AY168" t="s">
        <v>74</v>
      </c>
      <c r="AZ168" t="s">
        <v>74</v>
      </c>
      <c r="BA168" t="s">
        <v>74</v>
      </c>
      <c r="BB168">
        <v>703</v>
      </c>
      <c r="BC168">
        <v>713</v>
      </c>
      <c r="BD168" t="s">
        <v>74</v>
      </c>
      <c r="BE168" t="s">
        <v>2134</v>
      </c>
      <c r="BF168" t="str">
        <f>HYPERLINK("http://dx.doi.org/10.2307/5235","http://dx.doi.org/10.2307/5235")</f>
        <v>http://dx.doi.org/10.2307/5235</v>
      </c>
      <c r="BG168" t="s">
        <v>74</v>
      </c>
      <c r="BH168" t="s">
        <v>74</v>
      </c>
      <c r="BI168">
        <v>11</v>
      </c>
      <c r="BJ168" t="s">
        <v>2135</v>
      </c>
      <c r="BK168" t="s">
        <v>93</v>
      </c>
      <c r="BL168" t="s">
        <v>2136</v>
      </c>
      <c r="BM168" t="s">
        <v>2137</v>
      </c>
      <c r="BN168" t="s">
        <v>74</v>
      </c>
      <c r="BO168" t="s">
        <v>74</v>
      </c>
      <c r="BP168" t="s">
        <v>74</v>
      </c>
      <c r="BQ168" t="s">
        <v>74</v>
      </c>
      <c r="BR168" t="s">
        <v>96</v>
      </c>
      <c r="BS168" t="s">
        <v>2138</v>
      </c>
      <c r="BT168" t="str">
        <f>HYPERLINK("https%3A%2F%2Fwww.webofscience.com%2Fwos%2Fwoscc%2Ffull-record%2FWOS:A1994NW73000019","View Full Record in Web of Science")</f>
        <v>View Full Record in Web of Science</v>
      </c>
    </row>
    <row r="169" spans="1:72" x14ac:dyDescent="0.15">
      <c r="A169" t="s">
        <v>72</v>
      </c>
      <c r="B169" t="s">
        <v>2139</v>
      </c>
      <c r="C169" t="s">
        <v>74</v>
      </c>
      <c r="D169" t="s">
        <v>74</v>
      </c>
      <c r="E169" t="s">
        <v>74</v>
      </c>
      <c r="F169" t="s">
        <v>2139</v>
      </c>
      <c r="G169" t="s">
        <v>74</v>
      </c>
      <c r="H169" t="s">
        <v>74</v>
      </c>
      <c r="I169" t="s">
        <v>2140</v>
      </c>
      <c r="J169" t="s">
        <v>889</v>
      </c>
      <c r="K169" t="s">
        <v>74</v>
      </c>
      <c r="L169" t="s">
        <v>74</v>
      </c>
      <c r="M169" t="s">
        <v>77</v>
      </c>
      <c r="N169" t="s">
        <v>78</v>
      </c>
      <c r="O169" t="s">
        <v>74</v>
      </c>
      <c r="P169" t="s">
        <v>74</v>
      </c>
      <c r="Q169" t="s">
        <v>74</v>
      </c>
      <c r="R169" t="s">
        <v>74</v>
      </c>
      <c r="S169" t="s">
        <v>74</v>
      </c>
      <c r="T169" t="s">
        <v>74</v>
      </c>
      <c r="U169" t="s">
        <v>2141</v>
      </c>
      <c r="V169" t="s">
        <v>2142</v>
      </c>
      <c r="W169" t="s">
        <v>2143</v>
      </c>
      <c r="X169" t="s">
        <v>2144</v>
      </c>
      <c r="Y169" t="s">
        <v>2145</v>
      </c>
      <c r="Z169" t="s">
        <v>74</v>
      </c>
      <c r="AA169" t="s">
        <v>74</v>
      </c>
      <c r="AB169" t="s">
        <v>74</v>
      </c>
      <c r="AC169" t="s">
        <v>74</v>
      </c>
      <c r="AD169" t="s">
        <v>74</v>
      </c>
      <c r="AE169" t="s">
        <v>74</v>
      </c>
      <c r="AF169" t="s">
        <v>74</v>
      </c>
      <c r="AG169">
        <v>31</v>
      </c>
      <c r="AH169">
        <v>20</v>
      </c>
      <c r="AI169">
        <v>23</v>
      </c>
      <c r="AJ169">
        <v>0</v>
      </c>
      <c r="AK169">
        <v>5</v>
      </c>
      <c r="AL169" t="s">
        <v>893</v>
      </c>
      <c r="AM169" t="s">
        <v>894</v>
      </c>
      <c r="AN169" t="s">
        <v>2146</v>
      </c>
      <c r="AO169" t="s">
        <v>896</v>
      </c>
      <c r="AP169" t="s">
        <v>74</v>
      </c>
      <c r="AQ169" t="s">
        <v>74</v>
      </c>
      <c r="AR169" t="s">
        <v>897</v>
      </c>
      <c r="AS169" t="s">
        <v>898</v>
      </c>
      <c r="AT169" t="s">
        <v>1904</v>
      </c>
      <c r="AU169">
        <v>1994</v>
      </c>
      <c r="AV169">
        <v>33</v>
      </c>
      <c r="AW169">
        <v>7</v>
      </c>
      <c r="AX169" t="s">
        <v>74</v>
      </c>
      <c r="AY169" t="s">
        <v>74</v>
      </c>
      <c r="AZ169" t="s">
        <v>74</v>
      </c>
      <c r="BA169" t="s">
        <v>74</v>
      </c>
      <c r="BB169">
        <v>785</v>
      </c>
      <c r="BC169">
        <v>790</v>
      </c>
      <c r="BD169" t="s">
        <v>74</v>
      </c>
      <c r="BE169" t="s">
        <v>2147</v>
      </c>
      <c r="BF169" t="str">
        <f>HYPERLINK("http://dx.doi.org/10.1175/1520-0450(1994)033&lt;0785:LMOHRO&gt;2.0.CO;2","http://dx.doi.org/10.1175/1520-0450(1994)033&lt;0785:LMOHRO&gt;2.0.CO;2")</f>
        <v>http://dx.doi.org/10.1175/1520-0450(1994)033&lt;0785:LMOHRO&gt;2.0.CO;2</v>
      </c>
      <c r="BG169" t="s">
        <v>74</v>
      </c>
      <c r="BH169" t="s">
        <v>74</v>
      </c>
      <c r="BI169">
        <v>6</v>
      </c>
      <c r="BJ169" t="s">
        <v>293</v>
      </c>
      <c r="BK169" t="s">
        <v>93</v>
      </c>
      <c r="BL169" t="s">
        <v>293</v>
      </c>
      <c r="BM169" t="s">
        <v>2148</v>
      </c>
      <c r="BN169" t="s">
        <v>74</v>
      </c>
      <c r="BO169" t="s">
        <v>334</v>
      </c>
      <c r="BP169" t="s">
        <v>74</v>
      </c>
      <c r="BQ169" t="s">
        <v>74</v>
      </c>
      <c r="BR169" t="s">
        <v>96</v>
      </c>
      <c r="BS169" t="s">
        <v>2149</v>
      </c>
      <c r="BT169" t="str">
        <f>HYPERLINK("https%3A%2F%2Fwww.webofscience.com%2Fwos%2Fwoscc%2Ffull-record%2FWOS:A1994NT66900003","View Full Record in Web of Science")</f>
        <v>View Full Record in Web of Science</v>
      </c>
    </row>
    <row r="170" spans="1:72" x14ac:dyDescent="0.15">
      <c r="A170" t="s">
        <v>72</v>
      </c>
      <c r="B170" t="s">
        <v>2150</v>
      </c>
      <c r="C170" t="s">
        <v>74</v>
      </c>
      <c r="D170" t="s">
        <v>74</v>
      </c>
      <c r="E170" t="s">
        <v>74</v>
      </c>
      <c r="F170" t="s">
        <v>2150</v>
      </c>
      <c r="G170" t="s">
        <v>74</v>
      </c>
      <c r="H170" t="s">
        <v>74</v>
      </c>
      <c r="I170" t="s">
        <v>2151</v>
      </c>
      <c r="J170" t="s">
        <v>904</v>
      </c>
      <c r="K170" t="s">
        <v>74</v>
      </c>
      <c r="L170" t="s">
        <v>74</v>
      </c>
      <c r="M170" t="s">
        <v>77</v>
      </c>
      <c r="N170" t="s">
        <v>1188</v>
      </c>
      <c r="O170" t="s">
        <v>2152</v>
      </c>
      <c r="P170" t="s">
        <v>2153</v>
      </c>
      <c r="Q170" t="s">
        <v>2154</v>
      </c>
      <c r="R170" t="s">
        <v>74</v>
      </c>
      <c r="S170" t="s">
        <v>2155</v>
      </c>
      <c r="T170" t="s">
        <v>74</v>
      </c>
      <c r="U170" t="s">
        <v>2156</v>
      </c>
      <c r="V170" t="s">
        <v>2157</v>
      </c>
      <c r="W170" t="s">
        <v>74</v>
      </c>
      <c r="X170" t="s">
        <v>74</v>
      </c>
      <c r="Y170" t="s">
        <v>2158</v>
      </c>
      <c r="Z170" t="s">
        <v>74</v>
      </c>
      <c r="AA170" t="s">
        <v>74</v>
      </c>
      <c r="AB170" t="s">
        <v>74</v>
      </c>
      <c r="AC170" t="s">
        <v>74</v>
      </c>
      <c r="AD170" t="s">
        <v>74</v>
      </c>
      <c r="AE170" t="s">
        <v>74</v>
      </c>
      <c r="AF170" t="s">
        <v>74</v>
      </c>
      <c r="AG170">
        <v>16</v>
      </c>
      <c r="AH170">
        <v>2</v>
      </c>
      <c r="AI170">
        <v>3</v>
      </c>
      <c r="AJ170">
        <v>0</v>
      </c>
      <c r="AK170">
        <v>5</v>
      </c>
      <c r="AL170" t="s">
        <v>108</v>
      </c>
      <c r="AM170" t="s">
        <v>109</v>
      </c>
      <c r="AN170" t="s">
        <v>127</v>
      </c>
      <c r="AO170" t="s">
        <v>909</v>
      </c>
      <c r="AP170" t="s">
        <v>74</v>
      </c>
      <c r="AQ170" t="s">
        <v>74</v>
      </c>
      <c r="AR170" t="s">
        <v>910</v>
      </c>
      <c r="AS170" t="s">
        <v>911</v>
      </c>
      <c r="AT170" t="s">
        <v>1904</v>
      </c>
      <c r="AU170">
        <v>1994</v>
      </c>
      <c r="AV170">
        <v>56</v>
      </c>
      <c r="AW170">
        <v>9</v>
      </c>
      <c r="AX170" t="s">
        <v>74</v>
      </c>
      <c r="AY170" t="s">
        <v>74</v>
      </c>
      <c r="AZ170" t="s">
        <v>74</v>
      </c>
      <c r="BA170" t="s">
        <v>74</v>
      </c>
      <c r="BB170">
        <v>1067</v>
      </c>
      <c r="BC170">
        <v>1072</v>
      </c>
      <c r="BD170" t="s">
        <v>74</v>
      </c>
      <c r="BE170" t="s">
        <v>2159</v>
      </c>
      <c r="BF170" t="str">
        <f>HYPERLINK("http://dx.doi.org/10.1016/0021-9169(94)90044-2","http://dx.doi.org/10.1016/0021-9169(94)90044-2")</f>
        <v>http://dx.doi.org/10.1016/0021-9169(94)90044-2</v>
      </c>
      <c r="BG170" t="s">
        <v>74</v>
      </c>
      <c r="BH170" t="s">
        <v>74</v>
      </c>
      <c r="BI170">
        <v>6</v>
      </c>
      <c r="BJ170" t="s">
        <v>293</v>
      </c>
      <c r="BK170" t="s">
        <v>1201</v>
      </c>
      <c r="BL170" t="s">
        <v>293</v>
      </c>
      <c r="BM170" t="s">
        <v>2160</v>
      </c>
      <c r="BN170" t="s">
        <v>74</v>
      </c>
      <c r="BO170" t="s">
        <v>74</v>
      </c>
      <c r="BP170" t="s">
        <v>74</v>
      </c>
      <c r="BQ170" t="s">
        <v>74</v>
      </c>
      <c r="BR170" t="s">
        <v>96</v>
      </c>
      <c r="BS170" t="s">
        <v>2161</v>
      </c>
      <c r="BT170" t="str">
        <f>HYPERLINK("https%3A%2F%2Fwww.webofscience.com%2Fwos%2Fwoscc%2Ffull-record%2FWOS:A1994NQ28000007","View Full Record in Web of Science")</f>
        <v>View Full Record in Web of Science</v>
      </c>
    </row>
    <row r="171" spans="1:72" x14ac:dyDescent="0.15">
      <c r="A171" t="s">
        <v>72</v>
      </c>
      <c r="B171" t="s">
        <v>317</v>
      </c>
      <c r="C171" t="s">
        <v>74</v>
      </c>
      <c r="D171" t="s">
        <v>74</v>
      </c>
      <c r="E171" t="s">
        <v>74</v>
      </c>
      <c r="F171" t="s">
        <v>317</v>
      </c>
      <c r="G171" t="s">
        <v>74</v>
      </c>
      <c r="H171" t="s">
        <v>74</v>
      </c>
      <c r="I171" t="s">
        <v>2162</v>
      </c>
      <c r="J171" t="s">
        <v>2163</v>
      </c>
      <c r="K171" t="s">
        <v>74</v>
      </c>
      <c r="L171" t="s">
        <v>74</v>
      </c>
      <c r="M171" t="s">
        <v>77</v>
      </c>
      <c r="N171" t="s">
        <v>78</v>
      </c>
      <c r="O171" t="s">
        <v>74</v>
      </c>
      <c r="P171" t="s">
        <v>74</v>
      </c>
      <c r="Q171" t="s">
        <v>74</v>
      </c>
      <c r="R171" t="s">
        <v>74</v>
      </c>
      <c r="S171" t="s">
        <v>74</v>
      </c>
      <c r="T171" t="s">
        <v>74</v>
      </c>
      <c r="U171" t="s">
        <v>2164</v>
      </c>
      <c r="V171" t="s">
        <v>2165</v>
      </c>
      <c r="W171" t="s">
        <v>74</v>
      </c>
      <c r="X171" t="s">
        <v>74</v>
      </c>
      <c r="Y171" t="s">
        <v>323</v>
      </c>
      <c r="Z171" t="s">
        <v>74</v>
      </c>
      <c r="AA171" t="s">
        <v>74</v>
      </c>
      <c r="AB171" t="s">
        <v>2166</v>
      </c>
      <c r="AC171" t="s">
        <v>74</v>
      </c>
      <c r="AD171" t="s">
        <v>74</v>
      </c>
      <c r="AE171" t="s">
        <v>74</v>
      </c>
      <c r="AF171" t="s">
        <v>74</v>
      </c>
      <c r="AG171">
        <v>52</v>
      </c>
      <c r="AH171">
        <v>47</v>
      </c>
      <c r="AI171">
        <v>48</v>
      </c>
      <c r="AJ171">
        <v>0</v>
      </c>
      <c r="AK171">
        <v>5</v>
      </c>
      <c r="AL171" t="s">
        <v>2167</v>
      </c>
      <c r="AM171" t="s">
        <v>285</v>
      </c>
      <c r="AN171" t="s">
        <v>2168</v>
      </c>
      <c r="AO171" t="s">
        <v>2169</v>
      </c>
      <c r="AP171" t="s">
        <v>74</v>
      </c>
      <c r="AQ171" t="s">
        <v>74</v>
      </c>
      <c r="AR171" t="s">
        <v>2170</v>
      </c>
      <c r="AS171" t="s">
        <v>2171</v>
      </c>
      <c r="AT171" t="s">
        <v>1904</v>
      </c>
      <c r="AU171">
        <v>1994</v>
      </c>
      <c r="AV171">
        <v>176</v>
      </c>
      <c r="AW171">
        <v>14</v>
      </c>
      <c r="AX171" t="s">
        <v>74</v>
      </c>
      <c r="AY171" t="s">
        <v>74</v>
      </c>
      <c r="AZ171" t="s">
        <v>74</v>
      </c>
      <c r="BA171" t="s">
        <v>74</v>
      </c>
      <c r="BB171">
        <v>4243</v>
      </c>
      <c r="BC171">
        <v>4249</v>
      </c>
      <c r="BD171" t="s">
        <v>74</v>
      </c>
      <c r="BE171" t="s">
        <v>2172</v>
      </c>
      <c r="BF171" t="str">
        <f>HYPERLINK("http://dx.doi.org/10.1128/jb.176.14.4243-4249.1994","http://dx.doi.org/10.1128/jb.176.14.4243-4249.1994")</f>
        <v>http://dx.doi.org/10.1128/jb.176.14.4243-4249.1994</v>
      </c>
      <c r="BG171" t="s">
        <v>74</v>
      </c>
      <c r="BH171" t="s">
        <v>74</v>
      </c>
      <c r="BI171">
        <v>7</v>
      </c>
      <c r="BJ171" t="s">
        <v>332</v>
      </c>
      <c r="BK171" t="s">
        <v>93</v>
      </c>
      <c r="BL171" t="s">
        <v>332</v>
      </c>
      <c r="BM171" t="s">
        <v>2173</v>
      </c>
      <c r="BN171">
        <v>8021210</v>
      </c>
      <c r="BO171" t="s">
        <v>315</v>
      </c>
      <c r="BP171" t="s">
        <v>74</v>
      </c>
      <c r="BQ171" t="s">
        <v>74</v>
      </c>
      <c r="BR171" t="s">
        <v>96</v>
      </c>
      <c r="BS171" t="s">
        <v>2174</v>
      </c>
      <c r="BT171" t="str">
        <f>HYPERLINK("https%3A%2F%2Fwww.webofscience.com%2Fwos%2Fwoscc%2Ffull-record%2FWOS:A1994NW96100007","View Full Record in Web of Science")</f>
        <v>View Full Record in Web of Science</v>
      </c>
    </row>
    <row r="172" spans="1:72" x14ac:dyDescent="0.15">
      <c r="A172" t="s">
        <v>72</v>
      </c>
      <c r="B172" t="s">
        <v>2175</v>
      </c>
      <c r="C172" t="s">
        <v>74</v>
      </c>
      <c r="D172" t="s">
        <v>74</v>
      </c>
      <c r="E172" t="s">
        <v>74</v>
      </c>
      <c r="F172" t="s">
        <v>2175</v>
      </c>
      <c r="G172" t="s">
        <v>74</v>
      </c>
      <c r="H172" t="s">
        <v>74</v>
      </c>
      <c r="I172" t="s">
        <v>2176</v>
      </c>
      <c r="J172" t="s">
        <v>2177</v>
      </c>
      <c r="K172" t="s">
        <v>74</v>
      </c>
      <c r="L172" t="s">
        <v>74</v>
      </c>
      <c r="M172" t="s">
        <v>77</v>
      </c>
      <c r="N172" t="s">
        <v>78</v>
      </c>
      <c r="O172" t="s">
        <v>74</v>
      </c>
      <c r="P172" t="s">
        <v>74</v>
      </c>
      <c r="Q172" t="s">
        <v>74</v>
      </c>
      <c r="R172" t="s">
        <v>74</v>
      </c>
      <c r="S172" t="s">
        <v>74</v>
      </c>
      <c r="T172" t="s">
        <v>74</v>
      </c>
      <c r="U172" t="s">
        <v>2178</v>
      </c>
      <c r="V172" t="s">
        <v>2179</v>
      </c>
      <c r="W172" t="s">
        <v>2180</v>
      </c>
      <c r="X172" t="s">
        <v>2181</v>
      </c>
      <c r="Y172" t="s">
        <v>74</v>
      </c>
      <c r="Z172" t="s">
        <v>74</v>
      </c>
      <c r="AA172" t="s">
        <v>74</v>
      </c>
      <c r="AB172" t="s">
        <v>74</v>
      </c>
      <c r="AC172" t="s">
        <v>74</v>
      </c>
      <c r="AD172" t="s">
        <v>74</v>
      </c>
      <c r="AE172" t="s">
        <v>74</v>
      </c>
      <c r="AF172" t="s">
        <v>74</v>
      </c>
      <c r="AG172">
        <v>31</v>
      </c>
      <c r="AH172">
        <v>228</v>
      </c>
      <c r="AI172">
        <v>255</v>
      </c>
      <c r="AJ172">
        <v>0</v>
      </c>
      <c r="AK172">
        <v>17</v>
      </c>
      <c r="AL172" t="s">
        <v>2182</v>
      </c>
      <c r="AM172" t="s">
        <v>2183</v>
      </c>
      <c r="AN172" t="s">
        <v>2184</v>
      </c>
      <c r="AO172" t="s">
        <v>2185</v>
      </c>
      <c r="AP172" t="s">
        <v>74</v>
      </c>
      <c r="AQ172" t="s">
        <v>74</v>
      </c>
      <c r="AR172" t="s">
        <v>2186</v>
      </c>
      <c r="AS172" t="s">
        <v>2187</v>
      </c>
      <c r="AT172" t="s">
        <v>2188</v>
      </c>
      <c r="AU172">
        <v>1994</v>
      </c>
      <c r="AV172">
        <v>269</v>
      </c>
      <c r="AW172">
        <v>26</v>
      </c>
      <c r="AX172" t="s">
        <v>74</v>
      </c>
      <c r="AY172" t="s">
        <v>74</v>
      </c>
      <c r="AZ172" t="s">
        <v>74</v>
      </c>
      <c r="BA172" t="s">
        <v>74</v>
      </c>
      <c r="BB172">
        <v>17448</v>
      </c>
      <c r="BC172">
        <v>17453</v>
      </c>
      <c r="BD172" t="s">
        <v>74</v>
      </c>
      <c r="BE172" t="s">
        <v>74</v>
      </c>
      <c r="BF172" t="s">
        <v>74</v>
      </c>
      <c r="BG172" t="s">
        <v>74</v>
      </c>
      <c r="BH172" t="s">
        <v>74</v>
      </c>
      <c r="BI172">
        <v>6</v>
      </c>
      <c r="BJ172" t="s">
        <v>775</v>
      </c>
      <c r="BK172" t="s">
        <v>93</v>
      </c>
      <c r="BL172" t="s">
        <v>775</v>
      </c>
      <c r="BM172" t="s">
        <v>2189</v>
      </c>
      <c r="BN172">
        <v>8021248</v>
      </c>
      <c r="BO172" t="s">
        <v>74</v>
      </c>
      <c r="BP172" t="s">
        <v>74</v>
      </c>
      <c r="BQ172" t="s">
        <v>74</v>
      </c>
      <c r="BR172" t="s">
        <v>96</v>
      </c>
      <c r="BS172" t="s">
        <v>2190</v>
      </c>
      <c r="BT172" t="str">
        <f>HYPERLINK("https%3A%2F%2Fwww.webofscience.com%2Fwos%2Fwoscc%2Ffull-record%2FWOS:A1994NU12800019","View Full Record in Web of Science")</f>
        <v>View Full Record in Web of Science</v>
      </c>
    </row>
    <row r="173" spans="1:72" x14ac:dyDescent="0.15">
      <c r="A173" t="s">
        <v>72</v>
      </c>
      <c r="B173" t="s">
        <v>2191</v>
      </c>
      <c r="C173" t="s">
        <v>74</v>
      </c>
      <c r="D173" t="s">
        <v>74</v>
      </c>
      <c r="E173" t="s">
        <v>74</v>
      </c>
      <c r="F173" t="s">
        <v>2191</v>
      </c>
      <c r="G173" t="s">
        <v>74</v>
      </c>
      <c r="H173" t="s">
        <v>74</v>
      </c>
      <c r="I173" t="s">
        <v>2192</v>
      </c>
      <c r="J173" t="s">
        <v>2193</v>
      </c>
      <c r="K173" t="s">
        <v>74</v>
      </c>
      <c r="L173" t="s">
        <v>74</v>
      </c>
      <c r="M173" t="s">
        <v>77</v>
      </c>
      <c r="N173" t="s">
        <v>78</v>
      </c>
      <c r="O173" t="s">
        <v>74</v>
      </c>
      <c r="P173" t="s">
        <v>74</v>
      </c>
      <c r="Q173" t="s">
        <v>74</v>
      </c>
      <c r="R173" t="s">
        <v>74</v>
      </c>
      <c r="S173" t="s">
        <v>74</v>
      </c>
      <c r="T173" t="s">
        <v>2194</v>
      </c>
      <c r="U173" t="s">
        <v>2195</v>
      </c>
      <c r="V173" t="s">
        <v>2196</v>
      </c>
      <c r="W173" t="s">
        <v>74</v>
      </c>
      <c r="X173" t="s">
        <v>74</v>
      </c>
      <c r="Y173" t="s">
        <v>2197</v>
      </c>
      <c r="Z173" t="s">
        <v>74</v>
      </c>
      <c r="AA173" t="s">
        <v>74</v>
      </c>
      <c r="AB173" t="s">
        <v>2198</v>
      </c>
      <c r="AC173" t="s">
        <v>74</v>
      </c>
      <c r="AD173" t="s">
        <v>74</v>
      </c>
      <c r="AE173" t="s">
        <v>74</v>
      </c>
      <c r="AF173" t="s">
        <v>74</v>
      </c>
      <c r="AG173">
        <v>47</v>
      </c>
      <c r="AH173">
        <v>16</v>
      </c>
      <c r="AI173">
        <v>17</v>
      </c>
      <c r="AJ173">
        <v>0</v>
      </c>
      <c r="AK173">
        <v>0</v>
      </c>
      <c r="AL173" t="s">
        <v>2199</v>
      </c>
      <c r="AM173" t="s">
        <v>1078</v>
      </c>
      <c r="AN173" t="s">
        <v>2200</v>
      </c>
      <c r="AO173" t="s">
        <v>2201</v>
      </c>
      <c r="AP173" t="s">
        <v>74</v>
      </c>
      <c r="AQ173" t="s">
        <v>74</v>
      </c>
      <c r="AR173" t="s">
        <v>2202</v>
      </c>
      <c r="AS173" t="s">
        <v>2203</v>
      </c>
      <c r="AT173" t="s">
        <v>2103</v>
      </c>
      <c r="AU173">
        <v>1994</v>
      </c>
      <c r="AV173">
        <v>41</v>
      </c>
      <c r="AW173">
        <v>4</v>
      </c>
      <c r="AX173" t="s">
        <v>74</v>
      </c>
      <c r="AY173" t="s">
        <v>74</v>
      </c>
      <c r="AZ173" t="s">
        <v>74</v>
      </c>
      <c r="BA173" t="s">
        <v>74</v>
      </c>
      <c r="BB173">
        <v>420</v>
      </c>
      <c r="BC173">
        <v>427</v>
      </c>
      <c r="BD173" t="s">
        <v>74</v>
      </c>
      <c r="BE173" t="s">
        <v>2204</v>
      </c>
      <c r="BF173" t="str">
        <f>HYPERLINK("http://dx.doi.org/10.1111/j.1550-7408.1994.tb06100.x","http://dx.doi.org/10.1111/j.1550-7408.1994.tb06100.x")</f>
        <v>http://dx.doi.org/10.1111/j.1550-7408.1994.tb06100.x</v>
      </c>
      <c r="BG173" t="s">
        <v>74</v>
      </c>
      <c r="BH173" t="s">
        <v>74</v>
      </c>
      <c r="BI173">
        <v>8</v>
      </c>
      <c r="BJ173" t="s">
        <v>332</v>
      </c>
      <c r="BK173" t="s">
        <v>93</v>
      </c>
      <c r="BL173" t="s">
        <v>332</v>
      </c>
      <c r="BM173" t="s">
        <v>2205</v>
      </c>
      <c r="BN173">
        <v>8087111</v>
      </c>
      <c r="BO173" t="s">
        <v>74</v>
      </c>
      <c r="BP173" t="s">
        <v>74</v>
      </c>
      <c r="BQ173" t="s">
        <v>74</v>
      </c>
      <c r="BR173" t="s">
        <v>96</v>
      </c>
      <c r="BS173" t="s">
        <v>2206</v>
      </c>
      <c r="BT173" t="str">
        <f>HYPERLINK("https%3A%2F%2Fwww.webofscience.com%2Fwos%2Fwoscc%2Ffull-record%2FWOS:A1994PA98800018","View Full Record in Web of Science")</f>
        <v>View Full Record in Web of Science</v>
      </c>
    </row>
    <row r="174" spans="1:72" x14ac:dyDescent="0.15">
      <c r="A174" t="s">
        <v>72</v>
      </c>
      <c r="B174" t="s">
        <v>2207</v>
      </c>
      <c r="C174" t="s">
        <v>74</v>
      </c>
      <c r="D174" t="s">
        <v>74</v>
      </c>
      <c r="E174" t="s">
        <v>74</v>
      </c>
      <c r="F174" t="s">
        <v>2207</v>
      </c>
      <c r="G174" t="s">
        <v>74</v>
      </c>
      <c r="H174" t="s">
        <v>74</v>
      </c>
      <c r="I174" t="s">
        <v>2208</v>
      </c>
      <c r="J174" t="s">
        <v>2209</v>
      </c>
      <c r="K174" t="s">
        <v>74</v>
      </c>
      <c r="L174" t="s">
        <v>74</v>
      </c>
      <c r="M174" t="s">
        <v>77</v>
      </c>
      <c r="N174" t="s">
        <v>78</v>
      </c>
      <c r="O174" t="s">
        <v>74</v>
      </c>
      <c r="P174" t="s">
        <v>74</v>
      </c>
      <c r="Q174" t="s">
        <v>74</v>
      </c>
      <c r="R174" t="s">
        <v>74</v>
      </c>
      <c r="S174" t="s">
        <v>74</v>
      </c>
      <c r="T174" t="s">
        <v>74</v>
      </c>
      <c r="U174" t="s">
        <v>2210</v>
      </c>
      <c r="V174" t="s">
        <v>2211</v>
      </c>
      <c r="W174" t="s">
        <v>2212</v>
      </c>
      <c r="X174" t="s">
        <v>2213</v>
      </c>
      <c r="Y174" t="s">
        <v>74</v>
      </c>
      <c r="Z174" t="s">
        <v>74</v>
      </c>
      <c r="AA174" t="s">
        <v>74</v>
      </c>
      <c r="AB174" t="s">
        <v>74</v>
      </c>
      <c r="AC174" t="s">
        <v>74</v>
      </c>
      <c r="AD174" t="s">
        <v>74</v>
      </c>
      <c r="AE174" t="s">
        <v>74</v>
      </c>
      <c r="AF174" t="s">
        <v>74</v>
      </c>
      <c r="AG174">
        <v>37</v>
      </c>
      <c r="AH174">
        <v>81</v>
      </c>
      <c r="AI174">
        <v>84</v>
      </c>
      <c r="AJ174">
        <v>0</v>
      </c>
      <c r="AK174">
        <v>8</v>
      </c>
      <c r="AL174" t="s">
        <v>2214</v>
      </c>
      <c r="AM174" t="s">
        <v>2215</v>
      </c>
      <c r="AN174" t="s">
        <v>2216</v>
      </c>
      <c r="AO174" t="s">
        <v>2217</v>
      </c>
      <c r="AP174" t="s">
        <v>74</v>
      </c>
      <c r="AQ174" t="s">
        <v>74</v>
      </c>
      <c r="AR174" t="s">
        <v>2218</v>
      </c>
      <c r="AS174" t="s">
        <v>2219</v>
      </c>
      <c r="AT174" t="s">
        <v>1904</v>
      </c>
      <c r="AU174">
        <v>1994</v>
      </c>
      <c r="AV174">
        <v>52</v>
      </c>
      <c r="AW174">
        <v>4</v>
      </c>
      <c r="AX174" t="s">
        <v>74</v>
      </c>
      <c r="AY174" t="s">
        <v>74</v>
      </c>
      <c r="AZ174" t="s">
        <v>74</v>
      </c>
      <c r="BA174" t="s">
        <v>74</v>
      </c>
      <c r="BB174">
        <v>583</v>
      </c>
      <c r="BC174">
        <v>638</v>
      </c>
      <c r="BD174" t="s">
        <v>74</v>
      </c>
      <c r="BE174" t="s">
        <v>74</v>
      </c>
      <c r="BF174" t="s">
        <v>74</v>
      </c>
      <c r="BG174" t="s">
        <v>74</v>
      </c>
      <c r="BH174" t="s">
        <v>74</v>
      </c>
      <c r="BI174">
        <v>56</v>
      </c>
      <c r="BJ174" t="s">
        <v>364</v>
      </c>
      <c r="BK174" t="s">
        <v>93</v>
      </c>
      <c r="BL174" t="s">
        <v>364</v>
      </c>
      <c r="BM174" t="s">
        <v>2220</v>
      </c>
      <c r="BN174" t="s">
        <v>74</v>
      </c>
      <c r="BO174" t="s">
        <v>74</v>
      </c>
      <c r="BP174" t="s">
        <v>74</v>
      </c>
      <c r="BQ174" t="s">
        <v>74</v>
      </c>
      <c r="BR174" t="s">
        <v>96</v>
      </c>
      <c r="BS174" t="s">
        <v>2221</v>
      </c>
      <c r="BT174" t="str">
        <f>HYPERLINK("https%3A%2F%2Fwww.webofscience.com%2Fwos%2Fwoscc%2Ffull-record%2FWOS:A1994NY90700002","View Full Record in Web of Science")</f>
        <v>View Full Record in Web of Science</v>
      </c>
    </row>
    <row r="175" spans="1:72" x14ac:dyDescent="0.15">
      <c r="A175" t="s">
        <v>72</v>
      </c>
      <c r="B175" t="s">
        <v>2222</v>
      </c>
      <c r="C175" t="s">
        <v>74</v>
      </c>
      <c r="D175" t="s">
        <v>74</v>
      </c>
      <c r="E175" t="s">
        <v>74</v>
      </c>
      <c r="F175" t="s">
        <v>2222</v>
      </c>
      <c r="G175" t="s">
        <v>74</v>
      </c>
      <c r="H175" t="s">
        <v>74</v>
      </c>
      <c r="I175" t="s">
        <v>2223</v>
      </c>
      <c r="J175" t="s">
        <v>2209</v>
      </c>
      <c r="K175" t="s">
        <v>74</v>
      </c>
      <c r="L175" t="s">
        <v>74</v>
      </c>
      <c r="M175" t="s">
        <v>77</v>
      </c>
      <c r="N175" t="s">
        <v>78</v>
      </c>
      <c r="O175" t="s">
        <v>74</v>
      </c>
      <c r="P175" t="s">
        <v>74</v>
      </c>
      <c r="Q175" t="s">
        <v>74</v>
      </c>
      <c r="R175" t="s">
        <v>74</v>
      </c>
      <c r="S175" t="s">
        <v>74</v>
      </c>
      <c r="T175" t="s">
        <v>74</v>
      </c>
      <c r="U175" t="s">
        <v>74</v>
      </c>
      <c r="V175" t="s">
        <v>2224</v>
      </c>
      <c r="W175" t="s">
        <v>2225</v>
      </c>
      <c r="X175" t="s">
        <v>2226</v>
      </c>
      <c r="Y175" t="s">
        <v>74</v>
      </c>
      <c r="Z175" t="s">
        <v>74</v>
      </c>
      <c r="AA175" t="s">
        <v>74</v>
      </c>
      <c r="AB175" t="s">
        <v>74</v>
      </c>
      <c r="AC175" t="s">
        <v>74</v>
      </c>
      <c r="AD175" t="s">
        <v>74</v>
      </c>
      <c r="AE175" t="s">
        <v>74</v>
      </c>
      <c r="AF175" t="s">
        <v>74</v>
      </c>
      <c r="AG175">
        <v>11</v>
      </c>
      <c r="AH175">
        <v>12</v>
      </c>
      <c r="AI175">
        <v>13</v>
      </c>
      <c r="AJ175">
        <v>0</v>
      </c>
      <c r="AK175">
        <v>0</v>
      </c>
      <c r="AL175" t="s">
        <v>2214</v>
      </c>
      <c r="AM175" t="s">
        <v>2215</v>
      </c>
      <c r="AN175" t="s">
        <v>2216</v>
      </c>
      <c r="AO175" t="s">
        <v>2217</v>
      </c>
      <c r="AP175" t="s">
        <v>74</v>
      </c>
      <c r="AQ175" t="s">
        <v>74</v>
      </c>
      <c r="AR175" t="s">
        <v>2218</v>
      </c>
      <c r="AS175" t="s">
        <v>2219</v>
      </c>
      <c r="AT175" t="s">
        <v>1904</v>
      </c>
      <c r="AU175">
        <v>1994</v>
      </c>
      <c r="AV175">
        <v>52</v>
      </c>
      <c r="AW175">
        <v>4</v>
      </c>
      <c r="AX175" t="s">
        <v>74</v>
      </c>
      <c r="AY175" t="s">
        <v>74</v>
      </c>
      <c r="AZ175" t="s">
        <v>74</v>
      </c>
      <c r="BA175" t="s">
        <v>74</v>
      </c>
      <c r="BB175">
        <v>649</v>
      </c>
      <c r="BC175">
        <v>685</v>
      </c>
      <c r="BD175" t="s">
        <v>74</v>
      </c>
      <c r="BE175" t="s">
        <v>2227</v>
      </c>
      <c r="BF175" t="str">
        <f>HYPERLINK("http://dx.doi.org/10.1357/0022240943076993","http://dx.doi.org/10.1357/0022240943076993")</f>
        <v>http://dx.doi.org/10.1357/0022240943076993</v>
      </c>
      <c r="BG175" t="s">
        <v>74</v>
      </c>
      <c r="BH175" t="s">
        <v>74</v>
      </c>
      <c r="BI175">
        <v>37</v>
      </c>
      <c r="BJ175" t="s">
        <v>364</v>
      </c>
      <c r="BK175" t="s">
        <v>93</v>
      </c>
      <c r="BL175" t="s">
        <v>364</v>
      </c>
      <c r="BM175" t="s">
        <v>2220</v>
      </c>
      <c r="BN175" t="s">
        <v>74</v>
      </c>
      <c r="BO175" t="s">
        <v>74</v>
      </c>
      <c r="BP175" t="s">
        <v>74</v>
      </c>
      <c r="BQ175" t="s">
        <v>74</v>
      </c>
      <c r="BR175" t="s">
        <v>96</v>
      </c>
      <c r="BS175" t="s">
        <v>2228</v>
      </c>
      <c r="BT175" t="str">
        <f>HYPERLINK("https%3A%2F%2Fwww.webofscience.com%2Fwos%2Fwoscc%2Ffull-record%2FWOS:A1994NY90700004","View Full Record in Web of Science")</f>
        <v>View Full Record in Web of Science</v>
      </c>
    </row>
    <row r="176" spans="1:72" x14ac:dyDescent="0.15">
      <c r="A176" t="s">
        <v>72</v>
      </c>
      <c r="B176" t="s">
        <v>2229</v>
      </c>
      <c r="C176" t="s">
        <v>74</v>
      </c>
      <c r="D176" t="s">
        <v>74</v>
      </c>
      <c r="E176" t="s">
        <v>74</v>
      </c>
      <c r="F176" t="s">
        <v>2229</v>
      </c>
      <c r="G176" t="s">
        <v>74</v>
      </c>
      <c r="H176" t="s">
        <v>74</v>
      </c>
      <c r="I176" t="s">
        <v>2230</v>
      </c>
      <c r="J176" t="s">
        <v>2231</v>
      </c>
      <c r="K176" t="s">
        <v>74</v>
      </c>
      <c r="L176" t="s">
        <v>74</v>
      </c>
      <c r="M176" t="s">
        <v>77</v>
      </c>
      <c r="N176" t="s">
        <v>78</v>
      </c>
      <c r="O176" t="s">
        <v>74</v>
      </c>
      <c r="P176" t="s">
        <v>74</v>
      </c>
      <c r="Q176" t="s">
        <v>74</v>
      </c>
      <c r="R176" t="s">
        <v>74</v>
      </c>
      <c r="S176" t="s">
        <v>74</v>
      </c>
      <c r="T176" t="s">
        <v>74</v>
      </c>
      <c r="U176" t="s">
        <v>74</v>
      </c>
      <c r="V176" t="s">
        <v>2232</v>
      </c>
      <c r="W176" t="s">
        <v>74</v>
      </c>
      <c r="X176" t="s">
        <v>74</v>
      </c>
      <c r="Y176" t="s">
        <v>2233</v>
      </c>
      <c r="Z176" t="s">
        <v>74</v>
      </c>
      <c r="AA176" t="s">
        <v>74</v>
      </c>
      <c r="AB176" t="s">
        <v>74</v>
      </c>
      <c r="AC176" t="s">
        <v>74</v>
      </c>
      <c r="AD176" t="s">
        <v>74</v>
      </c>
      <c r="AE176" t="s">
        <v>74</v>
      </c>
      <c r="AF176" t="s">
        <v>74</v>
      </c>
      <c r="AG176">
        <v>0</v>
      </c>
      <c r="AH176">
        <v>29</v>
      </c>
      <c r="AI176">
        <v>30</v>
      </c>
      <c r="AJ176">
        <v>0</v>
      </c>
      <c r="AK176">
        <v>6</v>
      </c>
      <c r="AL176" t="s">
        <v>179</v>
      </c>
      <c r="AM176" t="s">
        <v>180</v>
      </c>
      <c r="AN176" t="s">
        <v>181</v>
      </c>
      <c r="AO176" t="s">
        <v>2234</v>
      </c>
      <c r="AP176" t="s">
        <v>74</v>
      </c>
      <c r="AQ176" t="s">
        <v>74</v>
      </c>
      <c r="AR176" t="s">
        <v>2235</v>
      </c>
      <c r="AS176" t="s">
        <v>2236</v>
      </c>
      <c r="AT176" t="s">
        <v>1904</v>
      </c>
      <c r="AU176">
        <v>1994</v>
      </c>
      <c r="AV176">
        <v>5</v>
      </c>
      <c r="AW176">
        <v>2</v>
      </c>
      <c r="AX176" t="s">
        <v>74</v>
      </c>
      <c r="AY176" t="s">
        <v>74</v>
      </c>
      <c r="AZ176" t="s">
        <v>74</v>
      </c>
      <c r="BA176" t="s">
        <v>74</v>
      </c>
      <c r="BB176">
        <v>159</v>
      </c>
      <c r="BC176">
        <v>170</v>
      </c>
      <c r="BD176" t="s">
        <v>74</v>
      </c>
      <c r="BE176" t="s">
        <v>2237</v>
      </c>
      <c r="BF176" t="str">
        <f>HYPERLINK("http://dx.doi.org/10.1016/0924-7963(94)90029-9","http://dx.doi.org/10.1016/0924-7963(94)90029-9")</f>
        <v>http://dx.doi.org/10.1016/0924-7963(94)90029-9</v>
      </c>
      <c r="BG176" t="s">
        <v>74</v>
      </c>
      <c r="BH176" t="s">
        <v>74</v>
      </c>
      <c r="BI176">
        <v>12</v>
      </c>
      <c r="BJ176" t="s">
        <v>2238</v>
      </c>
      <c r="BK176" t="s">
        <v>93</v>
      </c>
      <c r="BL176" t="s">
        <v>2239</v>
      </c>
      <c r="BM176" t="s">
        <v>2240</v>
      </c>
      <c r="BN176" t="s">
        <v>74</v>
      </c>
      <c r="BO176" t="s">
        <v>74</v>
      </c>
      <c r="BP176" t="s">
        <v>74</v>
      </c>
      <c r="BQ176" t="s">
        <v>74</v>
      </c>
      <c r="BR176" t="s">
        <v>96</v>
      </c>
      <c r="BS176" t="s">
        <v>2241</v>
      </c>
      <c r="BT176" t="str">
        <f>HYPERLINK("https%3A%2F%2Fwww.webofscience.com%2Fwos%2Fwoscc%2Ffull-record%2FWOS:A1994NZ47500005","View Full Record in Web of Science")</f>
        <v>View Full Record in Web of Science</v>
      </c>
    </row>
    <row r="177" spans="1:72" x14ac:dyDescent="0.15">
      <c r="A177" t="s">
        <v>72</v>
      </c>
      <c r="B177" t="s">
        <v>2242</v>
      </c>
      <c r="C177" t="s">
        <v>74</v>
      </c>
      <c r="D177" t="s">
        <v>74</v>
      </c>
      <c r="E177" t="s">
        <v>74</v>
      </c>
      <c r="F177" t="s">
        <v>2242</v>
      </c>
      <c r="G177" t="s">
        <v>74</v>
      </c>
      <c r="H177" t="s">
        <v>74</v>
      </c>
      <c r="I177" t="s">
        <v>2243</v>
      </c>
      <c r="J177" t="s">
        <v>2244</v>
      </c>
      <c r="K177" t="s">
        <v>74</v>
      </c>
      <c r="L177" t="s">
        <v>74</v>
      </c>
      <c r="M177" t="s">
        <v>77</v>
      </c>
      <c r="N177" t="s">
        <v>78</v>
      </c>
      <c r="O177" t="s">
        <v>74</v>
      </c>
      <c r="P177" t="s">
        <v>74</v>
      </c>
      <c r="Q177" t="s">
        <v>74</v>
      </c>
      <c r="R177" t="s">
        <v>74</v>
      </c>
      <c r="S177" t="s">
        <v>74</v>
      </c>
      <c r="T177" t="s">
        <v>74</v>
      </c>
      <c r="U177" t="s">
        <v>2245</v>
      </c>
      <c r="V177" t="s">
        <v>2246</v>
      </c>
      <c r="W177" t="s">
        <v>2024</v>
      </c>
      <c r="X177" t="s">
        <v>2025</v>
      </c>
      <c r="Y177" t="s">
        <v>2247</v>
      </c>
      <c r="Z177" t="s">
        <v>74</v>
      </c>
      <c r="AA177" t="s">
        <v>2248</v>
      </c>
      <c r="AB177" t="s">
        <v>2249</v>
      </c>
      <c r="AC177" t="s">
        <v>74</v>
      </c>
      <c r="AD177" t="s">
        <v>74</v>
      </c>
      <c r="AE177" t="s">
        <v>74</v>
      </c>
      <c r="AF177" t="s">
        <v>74</v>
      </c>
      <c r="AG177">
        <v>59</v>
      </c>
      <c r="AH177">
        <v>30</v>
      </c>
      <c r="AI177">
        <v>33</v>
      </c>
      <c r="AJ177">
        <v>0</v>
      </c>
      <c r="AK177">
        <v>1</v>
      </c>
      <c r="AL177" t="s">
        <v>179</v>
      </c>
      <c r="AM177" t="s">
        <v>180</v>
      </c>
      <c r="AN177" t="s">
        <v>181</v>
      </c>
      <c r="AO177" t="s">
        <v>2250</v>
      </c>
      <c r="AP177" t="s">
        <v>74</v>
      </c>
      <c r="AQ177" t="s">
        <v>74</v>
      </c>
      <c r="AR177" t="s">
        <v>2251</v>
      </c>
      <c r="AS177" t="s">
        <v>2252</v>
      </c>
      <c r="AT177" t="s">
        <v>1904</v>
      </c>
      <c r="AU177">
        <v>1994</v>
      </c>
      <c r="AV177">
        <v>61</v>
      </c>
      <c r="AW177" t="s">
        <v>1247</v>
      </c>
      <c r="AX177" t="s">
        <v>74</v>
      </c>
      <c r="AY177" t="s">
        <v>74</v>
      </c>
      <c r="AZ177" t="s">
        <v>74</v>
      </c>
      <c r="BA177" t="s">
        <v>74</v>
      </c>
      <c r="BB177">
        <v>133</v>
      </c>
      <c r="BC177">
        <v>152</v>
      </c>
      <c r="BD177" t="s">
        <v>74</v>
      </c>
      <c r="BE177" t="s">
        <v>2253</v>
      </c>
      <c r="BF177" t="str">
        <f>HYPERLINK("http://dx.doi.org/10.1016/0167-7322(94)00757-8","http://dx.doi.org/10.1016/0167-7322(94)00757-8")</f>
        <v>http://dx.doi.org/10.1016/0167-7322(94)00757-8</v>
      </c>
      <c r="BG177" t="s">
        <v>74</v>
      </c>
      <c r="BH177" t="s">
        <v>74</v>
      </c>
      <c r="BI177">
        <v>20</v>
      </c>
      <c r="BJ177" t="s">
        <v>2254</v>
      </c>
      <c r="BK177" t="s">
        <v>93</v>
      </c>
      <c r="BL177" t="s">
        <v>2255</v>
      </c>
      <c r="BM177" t="s">
        <v>2256</v>
      </c>
      <c r="BN177" t="s">
        <v>74</v>
      </c>
      <c r="BO177" t="s">
        <v>74</v>
      </c>
      <c r="BP177" t="s">
        <v>74</v>
      </c>
      <c r="BQ177" t="s">
        <v>74</v>
      </c>
      <c r="BR177" t="s">
        <v>96</v>
      </c>
      <c r="BS177" t="s">
        <v>2257</v>
      </c>
      <c r="BT177" t="str">
        <f>HYPERLINK("https%3A%2F%2Fwww.webofscience.com%2Fwos%2Fwoscc%2Ffull-record%2FWOS:A1994PL98800009","View Full Record in Web of Science")</f>
        <v>View Full Record in Web of Science</v>
      </c>
    </row>
    <row r="178" spans="1:72" x14ac:dyDescent="0.15">
      <c r="A178" t="s">
        <v>72</v>
      </c>
      <c r="B178" t="s">
        <v>2258</v>
      </c>
      <c r="C178" t="s">
        <v>74</v>
      </c>
      <c r="D178" t="s">
        <v>74</v>
      </c>
      <c r="E178" t="s">
        <v>74</v>
      </c>
      <c r="F178" t="s">
        <v>2258</v>
      </c>
      <c r="G178" t="s">
        <v>74</v>
      </c>
      <c r="H178" t="s">
        <v>74</v>
      </c>
      <c r="I178" t="s">
        <v>2259</v>
      </c>
      <c r="J178" t="s">
        <v>2260</v>
      </c>
      <c r="K178" t="s">
        <v>74</v>
      </c>
      <c r="L178" t="s">
        <v>74</v>
      </c>
      <c r="M178" t="s">
        <v>77</v>
      </c>
      <c r="N178" t="s">
        <v>78</v>
      </c>
      <c r="O178" t="s">
        <v>74</v>
      </c>
      <c r="P178" t="s">
        <v>74</v>
      </c>
      <c r="Q178" t="s">
        <v>74</v>
      </c>
      <c r="R178" t="s">
        <v>74</v>
      </c>
      <c r="S178" t="s">
        <v>74</v>
      </c>
      <c r="T178" t="s">
        <v>74</v>
      </c>
      <c r="U178" t="s">
        <v>2261</v>
      </c>
      <c r="V178" t="s">
        <v>2262</v>
      </c>
      <c r="W178" t="s">
        <v>2263</v>
      </c>
      <c r="X178" t="s">
        <v>2264</v>
      </c>
      <c r="Y178" t="s">
        <v>2265</v>
      </c>
      <c r="Z178" t="s">
        <v>74</v>
      </c>
      <c r="AA178" t="s">
        <v>74</v>
      </c>
      <c r="AB178" t="s">
        <v>74</v>
      </c>
      <c r="AC178" t="s">
        <v>74</v>
      </c>
      <c r="AD178" t="s">
        <v>74</v>
      </c>
      <c r="AE178" t="s">
        <v>74</v>
      </c>
      <c r="AF178" t="s">
        <v>74</v>
      </c>
      <c r="AG178">
        <v>170</v>
      </c>
      <c r="AH178">
        <v>187</v>
      </c>
      <c r="AI178">
        <v>194</v>
      </c>
      <c r="AJ178">
        <v>1</v>
      </c>
      <c r="AK178">
        <v>58</v>
      </c>
      <c r="AL178" t="s">
        <v>1624</v>
      </c>
      <c r="AM178" t="s">
        <v>109</v>
      </c>
      <c r="AN178" t="s">
        <v>1625</v>
      </c>
      <c r="AO178" t="s">
        <v>2266</v>
      </c>
      <c r="AP178" t="s">
        <v>2267</v>
      </c>
      <c r="AQ178" t="s">
        <v>74</v>
      </c>
      <c r="AR178" t="s">
        <v>2268</v>
      </c>
      <c r="AS178" t="s">
        <v>2269</v>
      </c>
      <c r="AT178" t="s">
        <v>1904</v>
      </c>
      <c r="AU178">
        <v>1994</v>
      </c>
      <c r="AV178">
        <v>16</v>
      </c>
      <c r="AW178">
        <v>7</v>
      </c>
      <c r="AX178" t="s">
        <v>74</v>
      </c>
      <c r="AY178" t="s">
        <v>74</v>
      </c>
      <c r="AZ178" t="s">
        <v>74</v>
      </c>
      <c r="BA178" t="s">
        <v>74</v>
      </c>
      <c r="BB178">
        <v>809</v>
      </c>
      <c r="BC178">
        <v>839</v>
      </c>
      <c r="BD178" t="s">
        <v>74</v>
      </c>
      <c r="BE178" t="s">
        <v>2270</v>
      </c>
      <c r="BF178" t="str">
        <f>HYPERLINK("http://dx.doi.org/10.1093/plankt/16.7.809","http://dx.doi.org/10.1093/plankt/16.7.809")</f>
        <v>http://dx.doi.org/10.1093/plankt/16.7.809</v>
      </c>
      <c r="BG178" t="s">
        <v>74</v>
      </c>
      <c r="BH178" t="s">
        <v>74</v>
      </c>
      <c r="BI178">
        <v>31</v>
      </c>
      <c r="BJ178" t="s">
        <v>1085</v>
      </c>
      <c r="BK178" t="s">
        <v>93</v>
      </c>
      <c r="BL178" t="s">
        <v>1085</v>
      </c>
      <c r="BM178" t="s">
        <v>2271</v>
      </c>
      <c r="BN178" t="s">
        <v>74</v>
      </c>
      <c r="BO178" t="s">
        <v>74</v>
      </c>
      <c r="BP178" t="s">
        <v>74</v>
      </c>
      <c r="BQ178" t="s">
        <v>74</v>
      </c>
      <c r="BR178" t="s">
        <v>96</v>
      </c>
      <c r="BS178" t="s">
        <v>2272</v>
      </c>
      <c r="BT178" t="str">
        <f>HYPERLINK("https%3A%2F%2Fwww.webofscience.com%2Fwos%2Fwoscc%2Ffull-record%2FWOS:A1994NZ20000006","View Full Record in Web of Science")</f>
        <v>View Full Record in Web of Science</v>
      </c>
    </row>
    <row r="179" spans="1:72" x14ac:dyDescent="0.15">
      <c r="A179" t="s">
        <v>72</v>
      </c>
      <c r="B179" t="s">
        <v>2273</v>
      </c>
      <c r="C179" t="s">
        <v>74</v>
      </c>
      <c r="D179" t="s">
        <v>74</v>
      </c>
      <c r="E179" t="s">
        <v>74</v>
      </c>
      <c r="F179" t="s">
        <v>2273</v>
      </c>
      <c r="G179" t="s">
        <v>74</v>
      </c>
      <c r="H179" t="s">
        <v>74</v>
      </c>
      <c r="I179" t="s">
        <v>2274</v>
      </c>
      <c r="J179" t="s">
        <v>2260</v>
      </c>
      <c r="K179" t="s">
        <v>74</v>
      </c>
      <c r="L179" t="s">
        <v>74</v>
      </c>
      <c r="M179" t="s">
        <v>77</v>
      </c>
      <c r="N179" t="s">
        <v>78</v>
      </c>
      <c r="O179" t="s">
        <v>74</v>
      </c>
      <c r="P179" t="s">
        <v>74</v>
      </c>
      <c r="Q179" t="s">
        <v>74</v>
      </c>
      <c r="R179" t="s">
        <v>74</v>
      </c>
      <c r="S179" t="s">
        <v>74</v>
      </c>
      <c r="T179" t="s">
        <v>74</v>
      </c>
      <c r="U179" t="s">
        <v>2275</v>
      </c>
      <c r="V179" t="s">
        <v>2276</v>
      </c>
      <c r="W179" t="s">
        <v>74</v>
      </c>
      <c r="X179" t="s">
        <v>74</v>
      </c>
      <c r="Y179" t="s">
        <v>1293</v>
      </c>
      <c r="Z179" t="s">
        <v>74</v>
      </c>
      <c r="AA179" t="s">
        <v>74</v>
      </c>
      <c r="AB179" t="s">
        <v>74</v>
      </c>
      <c r="AC179" t="s">
        <v>74</v>
      </c>
      <c r="AD179" t="s">
        <v>74</v>
      </c>
      <c r="AE179" t="s">
        <v>74</v>
      </c>
      <c r="AF179" t="s">
        <v>74</v>
      </c>
      <c r="AG179">
        <v>67</v>
      </c>
      <c r="AH179">
        <v>43</v>
      </c>
      <c r="AI179">
        <v>49</v>
      </c>
      <c r="AJ179">
        <v>0</v>
      </c>
      <c r="AK179">
        <v>3</v>
      </c>
      <c r="AL179" t="s">
        <v>1035</v>
      </c>
      <c r="AM179" t="s">
        <v>109</v>
      </c>
      <c r="AN179" t="s">
        <v>1036</v>
      </c>
      <c r="AO179" t="s">
        <v>2266</v>
      </c>
      <c r="AP179" t="s">
        <v>74</v>
      </c>
      <c r="AQ179" t="s">
        <v>74</v>
      </c>
      <c r="AR179" t="s">
        <v>2268</v>
      </c>
      <c r="AS179" t="s">
        <v>2269</v>
      </c>
      <c r="AT179" t="s">
        <v>1904</v>
      </c>
      <c r="AU179">
        <v>1994</v>
      </c>
      <c r="AV179">
        <v>16</v>
      </c>
      <c r="AW179">
        <v>7</v>
      </c>
      <c r="AX179" t="s">
        <v>74</v>
      </c>
      <c r="AY179" t="s">
        <v>74</v>
      </c>
      <c r="AZ179" t="s">
        <v>74</v>
      </c>
      <c r="BA179" t="s">
        <v>74</v>
      </c>
      <c r="BB179">
        <v>841</v>
      </c>
      <c r="BC179">
        <v>856</v>
      </c>
      <c r="BD179" t="s">
        <v>74</v>
      </c>
      <c r="BE179" t="s">
        <v>2277</v>
      </c>
      <c r="BF179" t="str">
        <f>HYPERLINK("http://dx.doi.org/10.1093/plankt/16.7.841","http://dx.doi.org/10.1093/plankt/16.7.841")</f>
        <v>http://dx.doi.org/10.1093/plankt/16.7.841</v>
      </c>
      <c r="BG179" t="s">
        <v>74</v>
      </c>
      <c r="BH179" t="s">
        <v>74</v>
      </c>
      <c r="BI179">
        <v>16</v>
      </c>
      <c r="BJ179" t="s">
        <v>1085</v>
      </c>
      <c r="BK179" t="s">
        <v>93</v>
      </c>
      <c r="BL179" t="s">
        <v>1085</v>
      </c>
      <c r="BM179" t="s">
        <v>2271</v>
      </c>
      <c r="BN179" t="s">
        <v>74</v>
      </c>
      <c r="BO179" t="s">
        <v>74</v>
      </c>
      <c r="BP179" t="s">
        <v>74</v>
      </c>
      <c r="BQ179" t="s">
        <v>74</v>
      </c>
      <c r="BR179" t="s">
        <v>96</v>
      </c>
      <c r="BS179" t="s">
        <v>2278</v>
      </c>
      <c r="BT179" t="str">
        <f>HYPERLINK("https%3A%2F%2Fwww.webofscience.com%2Fwos%2Fwoscc%2Ffull-record%2FWOS:A1994NZ20000007","View Full Record in Web of Science")</f>
        <v>View Full Record in Web of Science</v>
      </c>
    </row>
    <row r="180" spans="1:72" x14ac:dyDescent="0.15">
      <c r="A180" t="s">
        <v>72</v>
      </c>
      <c r="B180" t="s">
        <v>2279</v>
      </c>
      <c r="C180" t="s">
        <v>74</v>
      </c>
      <c r="D180" t="s">
        <v>74</v>
      </c>
      <c r="E180" t="s">
        <v>74</v>
      </c>
      <c r="F180" t="s">
        <v>2279</v>
      </c>
      <c r="G180" t="s">
        <v>74</v>
      </c>
      <c r="H180" t="s">
        <v>74</v>
      </c>
      <c r="I180" t="s">
        <v>2280</v>
      </c>
      <c r="J180" t="s">
        <v>2260</v>
      </c>
      <c r="K180" t="s">
        <v>74</v>
      </c>
      <c r="L180" t="s">
        <v>74</v>
      </c>
      <c r="M180" t="s">
        <v>77</v>
      </c>
      <c r="N180" t="s">
        <v>645</v>
      </c>
      <c r="O180" t="s">
        <v>74</v>
      </c>
      <c r="P180" t="s">
        <v>74</v>
      </c>
      <c r="Q180" t="s">
        <v>74</v>
      </c>
      <c r="R180" t="s">
        <v>74</v>
      </c>
      <c r="S180" t="s">
        <v>74</v>
      </c>
      <c r="T180" t="s">
        <v>74</v>
      </c>
      <c r="U180" t="s">
        <v>74</v>
      </c>
      <c r="V180" t="s">
        <v>74</v>
      </c>
      <c r="W180" t="s">
        <v>74</v>
      </c>
      <c r="X180" t="s">
        <v>74</v>
      </c>
      <c r="Y180" t="s">
        <v>74</v>
      </c>
      <c r="Z180" t="s">
        <v>74</v>
      </c>
      <c r="AA180" t="s">
        <v>2281</v>
      </c>
      <c r="AB180" t="s">
        <v>2282</v>
      </c>
      <c r="AC180" t="s">
        <v>74</v>
      </c>
      <c r="AD180" t="s">
        <v>74</v>
      </c>
      <c r="AE180" t="s">
        <v>74</v>
      </c>
      <c r="AF180" t="s">
        <v>74</v>
      </c>
      <c r="AG180">
        <v>1</v>
      </c>
      <c r="AH180">
        <v>0</v>
      </c>
      <c r="AI180">
        <v>0</v>
      </c>
      <c r="AJ180">
        <v>0</v>
      </c>
      <c r="AK180">
        <v>0</v>
      </c>
      <c r="AL180" t="s">
        <v>1035</v>
      </c>
      <c r="AM180" t="s">
        <v>109</v>
      </c>
      <c r="AN180" t="s">
        <v>1036</v>
      </c>
      <c r="AO180" t="s">
        <v>2266</v>
      </c>
      <c r="AP180" t="s">
        <v>74</v>
      </c>
      <c r="AQ180" t="s">
        <v>74</v>
      </c>
      <c r="AR180" t="s">
        <v>2268</v>
      </c>
      <c r="AS180" t="s">
        <v>2269</v>
      </c>
      <c r="AT180" t="s">
        <v>1904</v>
      </c>
      <c r="AU180">
        <v>1994</v>
      </c>
      <c r="AV180">
        <v>16</v>
      </c>
      <c r="AW180">
        <v>7</v>
      </c>
      <c r="AX180" t="s">
        <v>74</v>
      </c>
      <c r="AY180" t="s">
        <v>74</v>
      </c>
      <c r="AZ180" t="s">
        <v>74</v>
      </c>
      <c r="BA180" t="s">
        <v>74</v>
      </c>
      <c r="BB180">
        <v>912</v>
      </c>
      <c r="BC180">
        <v>912</v>
      </c>
      <c r="BD180" t="s">
        <v>74</v>
      </c>
      <c r="BE180" t="s">
        <v>74</v>
      </c>
      <c r="BF180" t="s">
        <v>74</v>
      </c>
      <c r="BG180" t="s">
        <v>74</v>
      </c>
      <c r="BH180" t="s">
        <v>74</v>
      </c>
      <c r="BI180">
        <v>1</v>
      </c>
      <c r="BJ180" t="s">
        <v>1085</v>
      </c>
      <c r="BK180" t="s">
        <v>93</v>
      </c>
      <c r="BL180" t="s">
        <v>1085</v>
      </c>
      <c r="BM180" t="s">
        <v>2271</v>
      </c>
      <c r="BN180" t="s">
        <v>74</v>
      </c>
      <c r="BO180" t="s">
        <v>74</v>
      </c>
      <c r="BP180" t="s">
        <v>74</v>
      </c>
      <c r="BQ180" t="s">
        <v>74</v>
      </c>
      <c r="BR180" t="s">
        <v>96</v>
      </c>
      <c r="BS180" t="s">
        <v>2283</v>
      </c>
      <c r="BT180" t="str">
        <f>HYPERLINK("https%3A%2F%2Fwww.webofscience.com%2Fwos%2Fwoscc%2Ffull-record%2FWOS:A1994NZ20000012","View Full Record in Web of Science")</f>
        <v>View Full Record in Web of Science</v>
      </c>
    </row>
    <row r="181" spans="1:72" x14ac:dyDescent="0.15">
      <c r="A181" t="s">
        <v>72</v>
      </c>
      <c r="B181" t="s">
        <v>2284</v>
      </c>
      <c r="C181" t="s">
        <v>74</v>
      </c>
      <c r="D181" t="s">
        <v>74</v>
      </c>
      <c r="E181" t="s">
        <v>74</v>
      </c>
      <c r="F181" t="s">
        <v>2284</v>
      </c>
      <c r="G181" t="s">
        <v>74</v>
      </c>
      <c r="H181" t="s">
        <v>74</v>
      </c>
      <c r="I181" t="s">
        <v>2285</v>
      </c>
      <c r="J181" t="s">
        <v>2286</v>
      </c>
      <c r="K181" t="s">
        <v>74</v>
      </c>
      <c r="L181" t="s">
        <v>74</v>
      </c>
      <c r="M181" t="s">
        <v>77</v>
      </c>
      <c r="N181" t="s">
        <v>78</v>
      </c>
      <c r="O181" t="s">
        <v>74</v>
      </c>
      <c r="P181" t="s">
        <v>74</v>
      </c>
      <c r="Q181" t="s">
        <v>74</v>
      </c>
      <c r="R181" t="s">
        <v>74</v>
      </c>
      <c r="S181" t="s">
        <v>74</v>
      </c>
      <c r="T181" t="s">
        <v>74</v>
      </c>
      <c r="U181" t="s">
        <v>74</v>
      </c>
      <c r="V181" t="s">
        <v>2287</v>
      </c>
      <c r="W181" t="s">
        <v>74</v>
      </c>
      <c r="X181" t="s">
        <v>74</v>
      </c>
      <c r="Y181" t="s">
        <v>2288</v>
      </c>
      <c r="Z181" t="s">
        <v>74</v>
      </c>
      <c r="AA181" t="s">
        <v>74</v>
      </c>
      <c r="AB181" t="s">
        <v>74</v>
      </c>
      <c r="AC181" t="s">
        <v>74</v>
      </c>
      <c r="AD181" t="s">
        <v>74</v>
      </c>
      <c r="AE181" t="s">
        <v>74</v>
      </c>
      <c r="AF181" t="s">
        <v>74</v>
      </c>
      <c r="AG181">
        <v>0</v>
      </c>
      <c r="AH181">
        <v>14</v>
      </c>
      <c r="AI181">
        <v>14</v>
      </c>
      <c r="AJ181">
        <v>0</v>
      </c>
      <c r="AK181">
        <v>4</v>
      </c>
      <c r="AL181" t="s">
        <v>108</v>
      </c>
      <c r="AM181" t="s">
        <v>109</v>
      </c>
      <c r="AN181" t="s">
        <v>127</v>
      </c>
      <c r="AO181" t="s">
        <v>2289</v>
      </c>
      <c r="AP181" t="s">
        <v>74</v>
      </c>
      <c r="AQ181" t="s">
        <v>74</v>
      </c>
      <c r="AR181" t="s">
        <v>2290</v>
      </c>
      <c r="AS181" t="s">
        <v>2291</v>
      </c>
      <c r="AT181" t="s">
        <v>2292</v>
      </c>
      <c r="AU181">
        <v>1994</v>
      </c>
      <c r="AV181">
        <v>7</v>
      </c>
      <c r="AW181" t="s">
        <v>90</v>
      </c>
      <c r="AX181" t="s">
        <v>74</v>
      </c>
      <c r="AY181" t="s">
        <v>74</v>
      </c>
      <c r="AZ181" t="s">
        <v>74</v>
      </c>
      <c r="BA181" t="s">
        <v>74</v>
      </c>
      <c r="BB181">
        <v>325</v>
      </c>
      <c r="BC181">
        <v>332</v>
      </c>
      <c r="BD181" t="s">
        <v>74</v>
      </c>
      <c r="BE181" t="s">
        <v>2293</v>
      </c>
      <c r="BF181" t="str">
        <f>HYPERLINK("http://dx.doi.org/10.1016/0895-9811(94)90018-3","http://dx.doi.org/10.1016/0895-9811(94)90018-3")</f>
        <v>http://dx.doi.org/10.1016/0895-9811(94)90018-3</v>
      </c>
      <c r="BG181" t="s">
        <v>74</v>
      </c>
      <c r="BH181" t="s">
        <v>74</v>
      </c>
      <c r="BI181">
        <v>8</v>
      </c>
      <c r="BJ181" t="s">
        <v>187</v>
      </c>
      <c r="BK181" t="s">
        <v>93</v>
      </c>
      <c r="BL181" t="s">
        <v>188</v>
      </c>
      <c r="BM181" t="s">
        <v>2294</v>
      </c>
      <c r="BN181" t="s">
        <v>74</v>
      </c>
      <c r="BO181" t="s">
        <v>74</v>
      </c>
      <c r="BP181" t="s">
        <v>74</v>
      </c>
      <c r="BQ181" t="s">
        <v>74</v>
      </c>
      <c r="BR181" t="s">
        <v>96</v>
      </c>
      <c r="BS181" t="s">
        <v>2295</v>
      </c>
      <c r="BT181" t="str">
        <f>HYPERLINK("https%3A%2F%2Fwww.webofscience.com%2Fwos%2Fwoscc%2Ffull-record%2FWOS:A1994QL25300009","View Full Record in Web of Science")</f>
        <v>View Full Record in Web of Science</v>
      </c>
    </row>
    <row r="182" spans="1:72" x14ac:dyDescent="0.15">
      <c r="A182" t="s">
        <v>72</v>
      </c>
      <c r="B182" t="s">
        <v>2296</v>
      </c>
      <c r="C182" t="s">
        <v>74</v>
      </c>
      <c r="D182" t="s">
        <v>74</v>
      </c>
      <c r="E182" t="s">
        <v>74</v>
      </c>
      <c r="F182" t="s">
        <v>2296</v>
      </c>
      <c r="G182" t="s">
        <v>74</v>
      </c>
      <c r="H182" t="s">
        <v>74</v>
      </c>
      <c r="I182" t="s">
        <v>2297</v>
      </c>
      <c r="J182" t="s">
        <v>2298</v>
      </c>
      <c r="K182" t="s">
        <v>74</v>
      </c>
      <c r="L182" t="s">
        <v>74</v>
      </c>
      <c r="M182" t="s">
        <v>77</v>
      </c>
      <c r="N182" t="s">
        <v>78</v>
      </c>
      <c r="O182" t="s">
        <v>74</v>
      </c>
      <c r="P182" t="s">
        <v>74</v>
      </c>
      <c r="Q182" t="s">
        <v>74</v>
      </c>
      <c r="R182" t="s">
        <v>74</v>
      </c>
      <c r="S182" t="s">
        <v>74</v>
      </c>
      <c r="T182" t="s">
        <v>74</v>
      </c>
      <c r="U182" t="s">
        <v>74</v>
      </c>
      <c r="V182" t="s">
        <v>2299</v>
      </c>
      <c r="W182" t="s">
        <v>74</v>
      </c>
      <c r="X182" t="s">
        <v>74</v>
      </c>
      <c r="Y182" t="s">
        <v>2300</v>
      </c>
      <c r="Z182" t="s">
        <v>74</v>
      </c>
      <c r="AA182" t="s">
        <v>2301</v>
      </c>
      <c r="AB182" t="s">
        <v>74</v>
      </c>
      <c r="AC182" t="s">
        <v>74</v>
      </c>
      <c r="AD182" t="s">
        <v>74</v>
      </c>
      <c r="AE182" t="s">
        <v>74</v>
      </c>
      <c r="AF182" t="s">
        <v>74</v>
      </c>
      <c r="AG182">
        <v>0</v>
      </c>
      <c r="AH182">
        <v>10</v>
      </c>
      <c r="AI182">
        <v>10</v>
      </c>
      <c r="AJ182">
        <v>0</v>
      </c>
      <c r="AK182">
        <v>0</v>
      </c>
      <c r="AL182" t="s">
        <v>2302</v>
      </c>
      <c r="AM182" t="s">
        <v>84</v>
      </c>
      <c r="AN182" t="s">
        <v>2303</v>
      </c>
      <c r="AO182" t="s">
        <v>2304</v>
      </c>
      <c r="AP182" t="s">
        <v>74</v>
      </c>
      <c r="AQ182" t="s">
        <v>74</v>
      </c>
      <c r="AR182" t="s">
        <v>2305</v>
      </c>
      <c r="AS182" t="s">
        <v>2306</v>
      </c>
      <c r="AT182" t="s">
        <v>1904</v>
      </c>
      <c r="AU182">
        <v>1994</v>
      </c>
      <c r="AV182">
        <v>102</v>
      </c>
      <c r="AW182">
        <v>3</v>
      </c>
      <c r="AX182" t="s">
        <v>74</v>
      </c>
      <c r="AY182" t="s">
        <v>74</v>
      </c>
      <c r="AZ182" t="s">
        <v>74</v>
      </c>
      <c r="BA182" t="s">
        <v>74</v>
      </c>
      <c r="BB182">
        <v>299</v>
      </c>
      <c r="BC182">
        <v>302</v>
      </c>
      <c r="BD182" t="s">
        <v>74</v>
      </c>
      <c r="BE182" t="s">
        <v>74</v>
      </c>
      <c r="BF182" t="s">
        <v>74</v>
      </c>
      <c r="BG182" t="s">
        <v>74</v>
      </c>
      <c r="BH182" t="s">
        <v>74</v>
      </c>
      <c r="BI182">
        <v>4</v>
      </c>
      <c r="BJ182" t="s">
        <v>425</v>
      </c>
      <c r="BK182" t="s">
        <v>93</v>
      </c>
      <c r="BL182" t="s">
        <v>425</v>
      </c>
      <c r="BM182" t="s">
        <v>2307</v>
      </c>
      <c r="BN182" t="s">
        <v>74</v>
      </c>
      <c r="BO182" t="s">
        <v>74</v>
      </c>
      <c r="BP182" t="s">
        <v>74</v>
      </c>
      <c r="BQ182" t="s">
        <v>74</v>
      </c>
      <c r="BR182" t="s">
        <v>96</v>
      </c>
      <c r="BS182" t="s">
        <v>2308</v>
      </c>
      <c r="BT182" t="str">
        <f>HYPERLINK("https%3A%2F%2Fwww.webofscience.com%2Fwos%2Fwoscc%2Ffull-record%2FWOS:A1994QP37800002","View Full Record in Web of Science")</f>
        <v>View Full Record in Web of Science</v>
      </c>
    </row>
    <row r="183" spans="1:72" x14ac:dyDescent="0.15">
      <c r="A183" t="s">
        <v>72</v>
      </c>
      <c r="B183" t="s">
        <v>2309</v>
      </c>
      <c r="C183" t="s">
        <v>74</v>
      </c>
      <c r="D183" t="s">
        <v>74</v>
      </c>
      <c r="E183" t="s">
        <v>74</v>
      </c>
      <c r="F183" t="s">
        <v>2309</v>
      </c>
      <c r="G183" t="s">
        <v>74</v>
      </c>
      <c r="H183" t="s">
        <v>74</v>
      </c>
      <c r="I183" t="s">
        <v>2310</v>
      </c>
      <c r="J183" t="s">
        <v>2311</v>
      </c>
      <c r="K183" t="s">
        <v>74</v>
      </c>
      <c r="L183" t="s">
        <v>74</v>
      </c>
      <c r="M183" t="s">
        <v>77</v>
      </c>
      <c r="N183" t="s">
        <v>78</v>
      </c>
      <c r="O183" t="s">
        <v>74</v>
      </c>
      <c r="P183" t="s">
        <v>74</v>
      </c>
      <c r="Q183" t="s">
        <v>74</v>
      </c>
      <c r="R183" t="s">
        <v>74</v>
      </c>
      <c r="S183" t="s">
        <v>74</v>
      </c>
      <c r="T183" t="s">
        <v>74</v>
      </c>
      <c r="U183" t="s">
        <v>2312</v>
      </c>
      <c r="V183" t="s">
        <v>2313</v>
      </c>
      <c r="W183" t="s">
        <v>74</v>
      </c>
      <c r="X183" t="s">
        <v>74</v>
      </c>
      <c r="Y183" t="s">
        <v>2314</v>
      </c>
      <c r="Z183" t="s">
        <v>74</v>
      </c>
      <c r="AA183" t="s">
        <v>74</v>
      </c>
      <c r="AB183" t="s">
        <v>74</v>
      </c>
      <c r="AC183" t="s">
        <v>74</v>
      </c>
      <c r="AD183" t="s">
        <v>74</v>
      </c>
      <c r="AE183" t="s">
        <v>74</v>
      </c>
      <c r="AF183" t="s">
        <v>74</v>
      </c>
      <c r="AG183">
        <v>97</v>
      </c>
      <c r="AH183">
        <v>51</v>
      </c>
      <c r="AI183">
        <v>63</v>
      </c>
      <c r="AJ183">
        <v>0</v>
      </c>
      <c r="AK183">
        <v>4</v>
      </c>
      <c r="AL183" t="s">
        <v>1641</v>
      </c>
      <c r="AM183" t="s">
        <v>305</v>
      </c>
      <c r="AN183" t="s">
        <v>1642</v>
      </c>
      <c r="AO183" t="s">
        <v>2315</v>
      </c>
      <c r="AP183" t="s">
        <v>74</v>
      </c>
      <c r="AQ183" t="s">
        <v>74</v>
      </c>
      <c r="AR183" t="s">
        <v>2311</v>
      </c>
      <c r="AS183" t="s">
        <v>2316</v>
      </c>
      <c r="AT183" t="s">
        <v>1904</v>
      </c>
      <c r="AU183">
        <v>1994</v>
      </c>
      <c r="AV183">
        <v>26</v>
      </c>
      <c r="AW183" t="s">
        <v>74</v>
      </c>
      <c r="AX183">
        <v>3</v>
      </c>
      <c r="AY183" t="s">
        <v>74</v>
      </c>
      <c r="AZ183" t="s">
        <v>74</v>
      </c>
      <c r="BA183" t="s">
        <v>74</v>
      </c>
      <c r="BB183">
        <v>223</v>
      </c>
      <c r="BC183">
        <v>282</v>
      </c>
      <c r="BD183" t="s">
        <v>74</v>
      </c>
      <c r="BE183" t="s">
        <v>74</v>
      </c>
      <c r="BF183" t="s">
        <v>74</v>
      </c>
      <c r="BG183" t="s">
        <v>74</v>
      </c>
      <c r="BH183" t="s">
        <v>74</v>
      </c>
      <c r="BI183">
        <v>60</v>
      </c>
      <c r="BJ183" t="s">
        <v>2317</v>
      </c>
      <c r="BK183" t="s">
        <v>93</v>
      </c>
      <c r="BL183" t="s">
        <v>2317</v>
      </c>
      <c r="BM183" t="s">
        <v>2318</v>
      </c>
      <c r="BN183" t="s">
        <v>74</v>
      </c>
      <c r="BO183" t="s">
        <v>74</v>
      </c>
      <c r="BP183" t="s">
        <v>74</v>
      </c>
      <c r="BQ183" t="s">
        <v>74</v>
      </c>
      <c r="BR183" t="s">
        <v>96</v>
      </c>
      <c r="BS183" t="s">
        <v>2319</v>
      </c>
      <c r="BT183" t="str">
        <f>HYPERLINK("https%3A%2F%2Fwww.webofscience.com%2Fwos%2Fwoscc%2Ffull-record%2FWOS:A1994PC68200001","View Full Record in Web of Science")</f>
        <v>View Full Record in Web of Science</v>
      </c>
    </row>
    <row r="184" spans="1:72" x14ac:dyDescent="0.15">
      <c r="A184" t="s">
        <v>72</v>
      </c>
      <c r="B184" t="s">
        <v>2320</v>
      </c>
      <c r="C184" t="s">
        <v>74</v>
      </c>
      <c r="D184" t="s">
        <v>74</v>
      </c>
      <c r="E184" t="s">
        <v>74</v>
      </c>
      <c r="F184" t="s">
        <v>2320</v>
      </c>
      <c r="G184" t="s">
        <v>74</v>
      </c>
      <c r="H184" t="s">
        <v>74</v>
      </c>
      <c r="I184" t="s">
        <v>2321</v>
      </c>
      <c r="J184" t="s">
        <v>2311</v>
      </c>
      <c r="K184" t="s">
        <v>74</v>
      </c>
      <c r="L184" t="s">
        <v>74</v>
      </c>
      <c r="M184" t="s">
        <v>77</v>
      </c>
      <c r="N184" t="s">
        <v>557</v>
      </c>
      <c r="O184" t="s">
        <v>74</v>
      </c>
      <c r="P184" t="s">
        <v>74</v>
      </c>
      <c r="Q184" t="s">
        <v>74</v>
      </c>
      <c r="R184" t="s">
        <v>74</v>
      </c>
      <c r="S184" t="s">
        <v>74</v>
      </c>
      <c r="T184" t="s">
        <v>74</v>
      </c>
      <c r="U184" t="s">
        <v>2322</v>
      </c>
      <c r="V184" t="s">
        <v>2323</v>
      </c>
      <c r="W184" t="s">
        <v>74</v>
      </c>
      <c r="X184" t="s">
        <v>74</v>
      </c>
      <c r="Y184" t="s">
        <v>2324</v>
      </c>
      <c r="Z184" t="s">
        <v>74</v>
      </c>
      <c r="AA184" t="s">
        <v>2325</v>
      </c>
      <c r="AB184" t="s">
        <v>2326</v>
      </c>
      <c r="AC184" t="s">
        <v>74</v>
      </c>
      <c r="AD184" t="s">
        <v>74</v>
      </c>
      <c r="AE184" t="s">
        <v>74</v>
      </c>
      <c r="AF184" t="s">
        <v>74</v>
      </c>
      <c r="AG184">
        <v>21</v>
      </c>
      <c r="AH184">
        <v>11</v>
      </c>
      <c r="AI184">
        <v>13</v>
      </c>
      <c r="AJ184">
        <v>0</v>
      </c>
      <c r="AK184">
        <v>1</v>
      </c>
      <c r="AL184" t="s">
        <v>1641</v>
      </c>
      <c r="AM184" t="s">
        <v>305</v>
      </c>
      <c r="AN184" t="s">
        <v>1642</v>
      </c>
      <c r="AO184" t="s">
        <v>2315</v>
      </c>
      <c r="AP184" t="s">
        <v>74</v>
      </c>
      <c r="AQ184" t="s">
        <v>74</v>
      </c>
      <c r="AR184" t="s">
        <v>2311</v>
      </c>
      <c r="AS184" t="s">
        <v>2316</v>
      </c>
      <c r="AT184" t="s">
        <v>1904</v>
      </c>
      <c r="AU184">
        <v>1994</v>
      </c>
      <c r="AV184">
        <v>26</v>
      </c>
      <c r="AW184" t="s">
        <v>74</v>
      </c>
      <c r="AX184">
        <v>3</v>
      </c>
      <c r="AY184" t="s">
        <v>74</v>
      </c>
      <c r="AZ184" t="s">
        <v>74</v>
      </c>
      <c r="BA184" t="s">
        <v>74</v>
      </c>
      <c r="BB184">
        <v>283</v>
      </c>
      <c r="BC184">
        <v>294</v>
      </c>
      <c r="BD184" t="s">
        <v>74</v>
      </c>
      <c r="BE184" t="s">
        <v>74</v>
      </c>
      <c r="BF184" t="s">
        <v>74</v>
      </c>
      <c r="BG184" t="s">
        <v>74</v>
      </c>
      <c r="BH184" t="s">
        <v>74</v>
      </c>
      <c r="BI184">
        <v>12</v>
      </c>
      <c r="BJ184" t="s">
        <v>2317</v>
      </c>
      <c r="BK184" t="s">
        <v>93</v>
      </c>
      <c r="BL184" t="s">
        <v>2317</v>
      </c>
      <c r="BM184" t="s">
        <v>2318</v>
      </c>
      <c r="BN184" t="s">
        <v>74</v>
      </c>
      <c r="BO184" t="s">
        <v>74</v>
      </c>
      <c r="BP184" t="s">
        <v>74</v>
      </c>
      <c r="BQ184" t="s">
        <v>74</v>
      </c>
      <c r="BR184" t="s">
        <v>96</v>
      </c>
      <c r="BS184" t="s">
        <v>2327</v>
      </c>
      <c r="BT184" t="str">
        <f>HYPERLINK("https%3A%2F%2Fwww.webofscience.com%2Fwos%2Fwoscc%2Ffull-record%2FWOS:A1994PC68200002","View Full Record in Web of Science")</f>
        <v>View Full Record in Web of Science</v>
      </c>
    </row>
    <row r="185" spans="1:72" x14ac:dyDescent="0.15">
      <c r="A185" t="s">
        <v>72</v>
      </c>
      <c r="B185" t="s">
        <v>2328</v>
      </c>
      <c r="C185" t="s">
        <v>74</v>
      </c>
      <c r="D185" t="s">
        <v>74</v>
      </c>
      <c r="E185" t="s">
        <v>74</v>
      </c>
      <c r="F185" t="s">
        <v>2328</v>
      </c>
      <c r="G185" t="s">
        <v>74</v>
      </c>
      <c r="H185" t="s">
        <v>74</v>
      </c>
      <c r="I185" t="s">
        <v>2329</v>
      </c>
      <c r="J185" t="s">
        <v>1090</v>
      </c>
      <c r="K185" t="s">
        <v>74</v>
      </c>
      <c r="L185" t="s">
        <v>74</v>
      </c>
      <c r="M185" t="s">
        <v>77</v>
      </c>
      <c r="N185" t="s">
        <v>78</v>
      </c>
      <c r="O185" t="s">
        <v>74</v>
      </c>
      <c r="P185" t="s">
        <v>74</v>
      </c>
      <c r="Q185" t="s">
        <v>74</v>
      </c>
      <c r="R185" t="s">
        <v>74</v>
      </c>
      <c r="S185" t="s">
        <v>74</v>
      </c>
      <c r="T185" t="s">
        <v>74</v>
      </c>
      <c r="U185" t="s">
        <v>2330</v>
      </c>
      <c r="V185" t="s">
        <v>2331</v>
      </c>
      <c r="W185" t="s">
        <v>2332</v>
      </c>
      <c r="X185" t="s">
        <v>2333</v>
      </c>
      <c r="Y185" t="s">
        <v>74</v>
      </c>
      <c r="Z185" t="s">
        <v>74</v>
      </c>
      <c r="AA185" t="s">
        <v>2334</v>
      </c>
      <c r="AB185" t="s">
        <v>74</v>
      </c>
      <c r="AC185" t="s">
        <v>74</v>
      </c>
      <c r="AD185" t="s">
        <v>74</v>
      </c>
      <c r="AE185" t="s">
        <v>74</v>
      </c>
      <c r="AF185" t="s">
        <v>74</v>
      </c>
      <c r="AG185">
        <v>36</v>
      </c>
      <c r="AH185">
        <v>71</v>
      </c>
      <c r="AI185">
        <v>74</v>
      </c>
      <c r="AJ185">
        <v>0</v>
      </c>
      <c r="AK185">
        <v>21</v>
      </c>
      <c r="AL185" t="s">
        <v>153</v>
      </c>
      <c r="AM185" t="s">
        <v>84</v>
      </c>
      <c r="AN185" t="s">
        <v>154</v>
      </c>
      <c r="AO185" t="s">
        <v>1094</v>
      </c>
      <c r="AP185" t="s">
        <v>74</v>
      </c>
      <c r="AQ185" t="s">
        <v>74</v>
      </c>
      <c r="AR185" t="s">
        <v>1095</v>
      </c>
      <c r="AS185" t="s">
        <v>1096</v>
      </c>
      <c r="AT185" t="s">
        <v>1904</v>
      </c>
      <c r="AU185">
        <v>1994</v>
      </c>
      <c r="AV185">
        <v>119</v>
      </c>
      <c r="AW185">
        <v>4</v>
      </c>
      <c r="AX185" t="s">
        <v>74</v>
      </c>
      <c r="AY185" t="s">
        <v>74</v>
      </c>
      <c r="AZ185" t="s">
        <v>74</v>
      </c>
      <c r="BA185" t="s">
        <v>74</v>
      </c>
      <c r="BB185">
        <v>507</v>
      </c>
      <c r="BC185">
        <v>515</v>
      </c>
      <c r="BD185" t="s">
        <v>74</v>
      </c>
      <c r="BE185" t="s">
        <v>2335</v>
      </c>
      <c r="BF185" t="str">
        <f>HYPERLINK("http://dx.doi.org/10.1007/BF00354312","http://dx.doi.org/10.1007/BF00354312")</f>
        <v>http://dx.doi.org/10.1007/BF00354312</v>
      </c>
      <c r="BG185" t="s">
        <v>74</v>
      </c>
      <c r="BH185" t="s">
        <v>74</v>
      </c>
      <c r="BI185">
        <v>9</v>
      </c>
      <c r="BJ185" t="s">
        <v>1098</v>
      </c>
      <c r="BK185" t="s">
        <v>93</v>
      </c>
      <c r="BL185" t="s">
        <v>1098</v>
      </c>
      <c r="BM185" t="s">
        <v>2336</v>
      </c>
      <c r="BN185" t="s">
        <v>74</v>
      </c>
      <c r="BO185" t="s">
        <v>513</v>
      </c>
      <c r="BP185" t="s">
        <v>74</v>
      </c>
      <c r="BQ185" t="s">
        <v>74</v>
      </c>
      <c r="BR185" t="s">
        <v>96</v>
      </c>
      <c r="BS185" t="s">
        <v>2337</v>
      </c>
      <c r="BT185" t="str">
        <f>HYPERLINK("https%3A%2F%2Fwww.webofscience.com%2Fwos%2Fwoscc%2Ffull-record%2FWOS:A1994PA54000003","View Full Record in Web of Science")</f>
        <v>View Full Record in Web of Science</v>
      </c>
    </row>
    <row r="186" spans="1:72" x14ac:dyDescent="0.15">
      <c r="A186" t="s">
        <v>72</v>
      </c>
      <c r="B186" t="s">
        <v>2338</v>
      </c>
      <c r="C186" t="s">
        <v>74</v>
      </c>
      <c r="D186" t="s">
        <v>74</v>
      </c>
      <c r="E186" t="s">
        <v>74</v>
      </c>
      <c r="F186" t="s">
        <v>2338</v>
      </c>
      <c r="G186" t="s">
        <v>74</v>
      </c>
      <c r="H186" t="s">
        <v>74</v>
      </c>
      <c r="I186" t="s">
        <v>2339</v>
      </c>
      <c r="J186" t="s">
        <v>2340</v>
      </c>
      <c r="K186" t="s">
        <v>74</v>
      </c>
      <c r="L186" t="s">
        <v>74</v>
      </c>
      <c r="M186" t="s">
        <v>77</v>
      </c>
      <c r="N186" t="s">
        <v>78</v>
      </c>
      <c r="O186" t="s">
        <v>74</v>
      </c>
      <c r="P186" t="s">
        <v>74</v>
      </c>
      <c r="Q186" t="s">
        <v>74</v>
      </c>
      <c r="R186" t="s">
        <v>74</v>
      </c>
      <c r="S186" t="s">
        <v>74</v>
      </c>
      <c r="T186" t="s">
        <v>2341</v>
      </c>
      <c r="U186" t="s">
        <v>2342</v>
      </c>
      <c r="V186" t="s">
        <v>2343</v>
      </c>
      <c r="W186" t="s">
        <v>2344</v>
      </c>
      <c r="X186" t="s">
        <v>151</v>
      </c>
      <c r="Y186" t="s">
        <v>2345</v>
      </c>
      <c r="Z186" t="s">
        <v>74</v>
      </c>
      <c r="AA186" t="s">
        <v>2346</v>
      </c>
      <c r="AB186" t="s">
        <v>2347</v>
      </c>
      <c r="AC186" t="s">
        <v>74</v>
      </c>
      <c r="AD186" t="s">
        <v>74</v>
      </c>
      <c r="AE186" t="s">
        <v>74</v>
      </c>
      <c r="AF186" t="s">
        <v>74</v>
      </c>
      <c r="AG186">
        <v>54</v>
      </c>
      <c r="AH186">
        <v>19</v>
      </c>
      <c r="AI186">
        <v>22</v>
      </c>
      <c r="AJ186">
        <v>0</v>
      </c>
      <c r="AK186">
        <v>4</v>
      </c>
      <c r="AL186" t="s">
        <v>2129</v>
      </c>
      <c r="AM186" t="s">
        <v>1049</v>
      </c>
      <c r="AN186" t="s">
        <v>1050</v>
      </c>
      <c r="AO186" t="s">
        <v>2348</v>
      </c>
      <c r="AP186" t="s">
        <v>2349</v>
      </c>
      <c r="AQ186" t="s">
        <v>74</v>
      </c>
      <c r="AR186" t="s">
        <v>2350</v>
      </c>
      <c r="AS186" t="s">
        <v>2351</v>
      </c>
      <c r="AT186" t="s">
        <v>1904</v>
      </c>
      <c r="AU186">
        <v>1994</v>
      </c>
      <c r="AV186">
        <v>10</v>
      </c>
      <c r="AW186">
        <v>3</v>
      </c>
      <c r="AX186" t="s">
        <v>74</v>
      </c>
      <c r="AY186" t="s">
        <v>74</v>
      </c>
      <c r="AZ186" t="s">
        <v>74</v>
      </c>
      <c r="BA186" t="s">
        <v>74</v>
      </c>
      <c r="BB186">
        <v>299</v>
      </c>
      <c r="BC186">
        <v>310</v>
      </c>
      <c r="BD186" t="s">
        <v>74</v>
      </c>
      <c r="BE186" t="s">
        <v>2352</v>
      </c>
      <c r="BF186" t="str">
        <f>HYPERLINK("http://dx.doi.org/10.1111/j.1748-7692.1994.tb00484.x","http://dx.doi.org/10.1111/j.1748-7692.1994.tb00484.x")</f>
        <v>http://dx.doi.org/10.1111/j.1748-7692.1994.tb00484.x</v>
      </c>
      <c r="BG186" t="s">
        <v>74</v>
      </c>
      <c r="BH186" t="s">
        <v>74</v>
      </c>
      <c r="BI186">
        <v>12</v>
      </c>
      <c r="BJ186" t="s">
        <v>2353</v>
      </c>
      <c r="BK186" t="s">
        <v>93</v>
      </c>
      <c r="BL186" t="s">
        <v>2353</v>
      </c>
      <c r="BM186" t="s">
        <v>2354</v>
      </c>
      <c r="BN186" t="s">
        <v>74</v>
      </c>
      <c r="BO186" t="s">
        <v>74</v>
      </c>
      <c r="BP186" t="s">
        <v>74</v>
      </c>
      <c r="BQ186" t="s">
        <v>74</v>
      </c>
      <c r="BR186" t="s">
        <v>96</v>
      </c>
      <c r="BS186" t="s">
        <v>2355</v>
      </c>
      <c r="BT186" t="str">
        <f>HYPERLINK("https%3A%2F%2Fwww.webofscience.com%2Fwos%2Fwoscc%2Ffull-record%2FWOS:A1994PE11100004","View Full Record in Web of Science")</f>
        <v>View Full Record in Web of Science</v>
      </c>
    </row>
    <row r="187" spans="1:72" x14ac:dyDescent="0.15">
      <c r="A187" t="s">
        <v>72</v>
      </c>
      <c r="B187" t="s">
        <v>2356</v>
      </c>
      <c r="C187" t="s">
        <v>74</v>
      </c>
      <c r="D187" t="s">
        <v>74</v>
      </c>
      <c r="E187" t="s">
        <v>74</v>
      </c>
      <c r="F187" t="s">
        <v>2356</v>
      </c>
      <c r="G187" t="s">
        <v>74</v>
      </c>
      <c r="H187" t="s">
        <v>74</v>
      </c>
      <c r="I187" t="s">
        <v>2357</v>
      </c>
      <c r="J187" t="s">
        <v>1137</v>
      </c>
      <c r="K187" t="s">
        <v>74</v>
      </c>
      <c r="L187" t="s">
        <v>74</v>
      </c>
      <c r="M187" t="s">
        <v>77</v>
      </c>
      <c r="N187" t="s">
        <v>52</v>
      </c>
      <c r="O187" t="s">
        <v>74</v>
      </c>
      <c r="P187" t="s">
        <v>74</v>
      </c>
      <c r="Q187" t="s">
        <v>74</v>
      </c>
      <c r="R187" t="s">
        <v>74</v>
      </c>
      <c r="S187" t="s">
        <v>74</v>
      </c>
      <c r="T187" t="s">
        <v>74</v>
      </c>
      <c r="U187" t="s">
        <v>2358</v>
      </c>
      <c r="V187" t="s">
        <v>74</v>
      </c>
      <c r="W187" t="s">
        <v>2359</v>
      </c>
      <c r="X187" t="s">
        <v>2360</v>
      </c>
      <c r="Y187" t="s">
        <v>74</v>
      </c>
      <c r="Z187" t="s">
        <v>74</v>
      </c>
      <c r="AA187" t="s">
        <v>74</v>
      </c>
      <c r="AB187" t="s">
        <v>74</v>
      </c>
      <c r="AC187" t="s">
        <v>74</v>
      </c>
      <c r="AD187" t="s">
        <v>74</v>
      </c>
      <c r="AE187" t="s">
        <v>74</v>
      </c>
      <c r="AF187" t="s">
        <v>74</v>
      </c>
      <c r="AG187">
        <v>8</v>
      </c>
      <c r="AH187">
        <v>4</v>
      </c>
      <c r="AI187">
        <v>4</v>
      </c>
      <c r="AJ187">
        <v>0</v>
      </c>
      <c r="AK187">
        <v>0</v>
      </c>
      <c r="AL187" t="s">
        <v>1141</v>
      </c>
      <c r="AM187" t="s">
        <v>1142</v>
      </c>
      <c r="AN187" t="s">
        <v>1143</v>
      </c>
      <c r="AO187" t="s">
        <v>1144</v>
      </c>
      <c r="AP187" t="s">
        <v>74</v>
      </c>
      <c r="AQ187" t="s">
        <v>74</v>
      </c>
      <c r="AR187" t="s">
        <v>1137</v>
      </c>
      <c r="AS187" t="s">
        <v>1145</v>
      </c>
      <c r="AT187" t="s">
        <v>1904</v>
      </c>
      <c r="AU187">
        <v>1994</v>
      </c>
      <c r="AV187">
        <v>29</v>
      </c>
      <c r="AW187">
        <v>4</v>
      </c>
      <c r="AX187" t="s">
        <v>74</v>
      </c>
      <c r="AY187" t="s">
        <v>74</v>
      </c>
      <c r="AZ187" t="s">
        <v>74</v>
      </c>
      <c r="BA187" t="s">
        <v>74</v>
      </c>
      <c r="BB187">
        <v>451</v>
      </c>
      <c r="BC187">
        <v>452</v>
      </c>
      <c r="BD187" t="s">
        <v>74</v>
      </c>
      <c r="BE187" t="s">
        <v>74</v>
      </c>
      <c r="BF187" t="s">
        <v>74</v>
      </c>
      <c r="BG187" t="s">
        <v>74</v>
      </c>
      <c r="BH187" t="s">
        <v>74</v>
      </c>
      <c r="BI187">
        <v>2</v>
      </c>
      <c r="BJ187" t="s">
        <v>265</v>
      </c>
      <c r="BK187" t="s">
        <v>93</v>
      </c>
      <c r="BL187" t="s">
        <v>265</v>
      </c>
      <c r="BM187" t="s">
        <v>2361</v>
      </c>
      <c r="BN187" t="s">
        <v>74</v>
      </c>
      <c r="BO187" t="s">
        <v>74</v>
      </c>
      <c r="BP187" t="s">
        <v>74</v>
      </c>
      <c r="BQ187" t="s">
        <v>74</v>
      </c>
      <c r="BR187" t="s">
        <v>96</v>
      </c>
      <c r="BS187" t="s">
        <v>2362</v>
      </c>
      <c r="BT187" t="str">
        <f>HYPERLINK("https%3A%2F%2Fwww.webofscience.com%2Fwos%2Fwoscc%2Ffull-record%2FWOS:A1994NW88400032","View Full Record in Web of Science")</f>
        <v>View Full Record in Web of Science</v>
      </c>
    </row>
    <row r="188" spans="1:72" x14ac:dyDescent="0.15">
      <c r="A188" t="s">
        <v>72</v>
      </c>
      <c r="B188" t="s">
        <v>2363</v>
      </c>
      <c r="C188" t="s">
        <v>74</v>
      </c>
      <c r="D188" t="s">
        <v>74</v>
      </c>
      <c r="E188" t="s">
        <v>74</v>
      </c>
      <c r="F188" t="s">
        <v>2363</v>
      </c>
      <c r="G188" t="s">
        <v>74</v>
      </c>
      <c r="H188" t="s">
        <v>74</v>
      </c>
      <c r="I188" t="s">
        <v>2364</v>
      </c>
      <c r="J188" t="s">
        <v>1137</v>
      </c>
      <c r="K188" t="s">
        <v>74</v>
      </c>
      <c r="L188" t="s">
        <v>74</v>
      </c>
      <c r="M188" t="s">
        <v>77</v>
      </c>
      <c r="N188" t="s">
        <v>52</v>
      </c>
      <c r="O188" t="s">
        <v>74</v>
      </c>
      <c r="P188" t="s">
        <v>74</v>
      </c>
      <c r="Q188" t="s">
        <v>74</v>
      </c>
      <c r="R188" t="s">
        <v>74</v>
      </c>
      <c r="S188" t="s">
        <v>74</v>
      </c>
      <c r="T188" t="s">
        <v>74</v>
      </c>
      <c r="U188" t="s">
        <v>74</v>
      </c>
      <c r="V188" t="s">
        <v>74</v>
      </c>
      <c r="W188" t="s">
        <v>2365</v>
      </c>
      <c r="X188" t="s">
        <v>2366</v>
      </c>
      <c r="Y188" t="s">
        <v>74</v>
      </c>
      <c r="Z188" t="s">
        <v>74</v>
      </c>
      <c r="AA188" t="s">
        <v>74</v>
      </c>
      <c r="AB188" t="s">
        <v>74</v>
      </c>
      <c r="AC188" t="s">
        <v>74</v>
      </c>
      <c r="AD188" t="s">
        <v>74</v>
      </c>
      <c r="AE188" t="s">
        <v>74</v>
      </c>
      <c r="AF188" t="s">
        <v>74</v>
      </c>
      <c r="AG188">
        <v>0</v>
      </c>
      <c r="AH188">
        <v>1</v>
      </c>
      <c r="AI188">
        <v>1</v>
      </c>
      <c r="AJ188">
        <v>0</v>
      </c>
      <c r="AK188">
        <v>0</v>
      </c>
      <c r="AL188" t="s">
        <v>1141</v>
      </c>
      <c r="AM188" t="s">
        <v>1142</v>
      </c>
      <c r="AN188" t="s">
        <v>1143</v>
      </c>
      <c r="AO188" t="s">
        <v>1144</v>
      </c>
      <c r="AP188" t="s">
        <v>74</v>
      </c>
      <c r="AQ188" t="s">
        <v>74</v>
      </c>
      <c r="AR188" t="s">
        <v>1137</v>
      </c>
      <c r="AS188" t="s">
        <v>1145</v>
      </c>
      <c r="AT188" t="s">
        <v>1904</v>
      </c>
      <c r="AU188">
        <v>1994</v>
      </c>
      <c r="AV188">
        <v>29</v>
      </c>
      <c r="AW188">
        <v>4</v>
      </c>
      <c r="AX188" t="s">
        <v>74</v>
      </c>
      <c r="AY188" t="s">
        <v>74</v>
      </c>
      <c r="AZ188" t="s">
        <v>74</v>
      </c>
      <c r="BA188" t="s">
        <v>74</v>
      </c>
      <c r="BB188">
        <v>464</v>
      </c>
      <c r="BC188">
        <v>464</v>
      </c>
      <c r="BD188" t="s">
        <v>74</v>
      </c>
      <c r="BE188" t="s">
        <v>74</v>
      </c>
      <c r="BF188" t="s">
        <v>74</v>
      </c>
      <c r="BG188" t="s">
        <v>74</v>
      </c>
      <c r="BH188" t="s">
        <v>74</v>
      </c>
      <c r="BI188">
        <v>1</v>
      </c>
      <c r="BJ188" t="s">
        <v>265</v>
      </c>
      <c r="BK188" t="s">
        <v>93</v>
      </c>
      <c r="BL188" t="s">
        <v>265</v>
      </c>
      <c r="BM188" t="s">
        <v>2361</v>
      </c>
      <c r="BN188" t="s">
        <v>74</v>
      </c>
      <c r="BO188" t="s">
        <v>74</v>
      </c>
      <c r="BP188" t="s">
        <v>74</v>
      </c>
      <c r="BQ188" t="s">
        <v>74</v>
      </c>
      <c r="BR188" t="s">
        <v>96</v>
      </c>
      <c r="BS188" t="s">
        <v>2367</v>
      </c>
      <c r="BT188" t="str">
        <f>HYPERLINK("https%3A%2F%2Fwww.webofscience.com%2Fwos%2Fwoscc%2Ffull-record%2FWOS:A1994NW88400057","View Full Record in Web of Science")</f>
        <v>View Full Record in Web of Science</v>
      </c>
    </row>
    <row r="189" spans="1:72" x14ac:dyDescent="0.15">
      <c r="A189" t="s">
        <v>72</v>
      </c>
      <c r="B189" t="s">
        <v>2368</v>
      </c>
      <c r="C189" t="s">
        <v>74</v>
      </c>
      <c r="D189" t="s">
        <v>74</v>
      </c>
      <c r="E189" t="s">
        <v>74</v>
      </c>
      <c r="F189" t="s">
        <v>2368</v>
      </c>
      <c r="G189" t="s">
        <v>74</v>
      </c>
      <c r="H189" t="s">
        <v>74</v>
      </c>
      <c r="I189" t="s">
        <v>2369</v>
      </c>
      <c r="J189" t="s">
        <v>1137</v>
      </c>
      <c r="K189" t="s">
        <v>74</v>
      </c>
      <c r="L189" t="s">
        <v>74</v>
      </c>
      <c r="M189" t="s">
        <v>77</v>
      </c>
      <c r="N189" t="s">
        <v>52</v>
      </c>
      <c r="O189" t="s">
        <v>74</v>
      </c>
      <c r="P189" t="s">
        <v>74</v>
      </c>
      <c r="Q189" t="s">
        <v>74</v>
      </c>
      <c r="R189" t="s">
        <v>74</v>
      </c>
      <c r="S189" t="s">
        <v>74</v>
      </c>
      <c r="T189" t="s">
        <v>74</v>
      </c>
      <c r="U189" t="s">
        <v>74</v>
      </c>
      <c r="V189" t="s">
        <v>74</v>
      </c>
      <c r="W189" t="s">
        <v>2370</v>
      </c>
      <c r="X189" t="s">
        <v>2371</v>
      </c>
      <c r="Y189" t="s">
        <v>74</v>
      </c>
      <c r="Z189" t="s">
        <v>74</v>
      </c>
      <c r="AA189" t="s">
        <v>2372</v>
      </c>
      <c r="AB189" t="s">
        <v>2373</v>
      </c>
      <c r="AC189" t="s">
        <v>74</v>
      </c>
      <c r="AD189" t="s">
        <v>74</v>
      </c>
      <c r="AE189" t="s">
        <v>74</v>
      </c>
      <c r="AF189" t="s">
        <v>74</v>
      </c>
      <c r="AG189">
        <v>7</v>
      </c>
      <c r="AH189">
        <v>10</v>
      </c>
      <c r="AI189">
        <v>10</v>
      </c>
      <c r="AJ189">
        <v>0</v>
      </c>
      <c r="AK189">
        <v>1</v>
      </c>
      <c r="AL189" t="s">
        <v>1141</v>
      </c>
      <c r="AM189" t="s">
        <v>1142</v>
      </c>
      <c r="AN189" t="s">
        <v>1143</v>
      </c>
      <c r="AO189" t="s">
        <v>1144</v>
      </c>
      <c r="AP189" t="s">
        <v>74</v>
      </c>
      <c r="AQ189" t="s">
        <v>74</v>
      </c>
      <c r="AR189" t="s">
        <v>1137</v>
      </c>
      <c r="AS189" t="s">
        <v>1145</v>
      </c>
      <c r="AT189" t="s">
        <v>1904</v>
      </c>
      <c r="AU189">
        <v>1994</v>
      </c>
      <c r="AV189">
        <v>29</v>
      </c>
      <c r="AW189">
        <v>4</v>
      </c>
      <c r="AX189" t="s">
        <v>74</v>
      </c>
      <c r="AY189" t="s">
        <v>74</v>
      </c>
      <c r="AZ189" t="s">
        <v>74</v>
      </c>
      <c r="BA189" t="s">
        <v>74</v>
      </c>
      <c r="BB189">
        <v>487</v>
      </c>
      <c r="BC189">
        <v>488</v>
      </c>
      <c r="BD189" t="s">
        <v>74</v>
      </c>
      <c r="BE189" t="s">
        <v>74</v>
      </c>
      <c r="BF189" t="s">
        <v>74</v>
      </c>
      <c r="BG189" t="s">
        <v>74</v>
      </c>
      <c r="BH189" t="s">
        <v>74</v>
      </c>
      <c r="BI189">
        <v>2</v>
      </c>
      <c r="BJ189" t="s">
        <v>265</v>
      </c>
      <c r="BK189" t="s">
        <v>93</v>
      </c>
      <c r="BL189" t="s">
        <v>265</v>
      </c>
      <c r="BM189" t="s">
        <v>2361</v>
      </c>
      <c r="BN189" t="s">
        <v>74</v>
      </c>
      <c r="BO189" t="s">
        <v>74</v>
      </c>
      <c r="BP189" t="s">
        <v>74</v>
      </c>
      <c r="BQ189" t="s">
        <v>74</v>
      </c>
      <c r="BR189" t="s">
        <v>96</v>
      </c>
      <c r="BS189" t="s">
        <v>2374</v>
      </c>
      <c r="BT189" t="str">
        <f>HYPERLINK("https%3A%2F%2Fwww.webofscience.com%2Fwos%2Fwoscc%2Ffull-record%2FWOS:A1994NW88400105","View Full Record in Web of Science")</f>
        <v>View Full Record in Web of Science</v>
      </c>
    </row>
    <row r="190" spans="1:72" x14ac:dyDescent="0.15">
      <c r="A190" t="s">
        <v>72</v>
      </c>
      <c r="B190" t="s">
        <v>2375</v>
      </c>
      <c r="C190" t="s">
        <v>74</v>
      </c>
      <c r="D190" t="s">
        <v>74</v>
      </c>
      <c r="E190" t="s">
        <v>74</v>
      </c>
      <c r="F190" t="s">
        <v>2375</v>
      </c>
      <c r="G190" t="s">
        <v>74</v>
      </c>
      <c r="H190" t="s">
        <v>74</v>
      </c>
      <c r="I190" t="s">
        <v>2376</v>
      </c>
      <c r="J190" t="s">
        <v>1137</v>
      </c>
      <c r="K190" t="s">
        <v>74</v>
      </c>
      <c r="L190" t="s">
        <v>74</v>
      </c>
      <c r="M190" t="s">
        <v>77</v>
      </c>
      <c r="N190" t="s">
        <v>52</v>
      </c>
      <c r="O190" t="s">
        <v>74</v>
      </c>
      <c r="P190" t="s">
        <v>74</v>
      </c>
      <c r="Q190" t="s">
        <v>74</v>
      </c>
      <c r="R190" t="s">
        <v>74</v>
      </c>
      <c r="S190" t="s">
        <v>74</v>
      </c>
      <c r="T190" t="s">
        <v>74</v>
      </c>
      <c r="U190" t="s">
        <v>2377</v>
      </c>
      <c r="V190" t="s">
        <v>74</v>
      </c>
      <c r="W190" t="s">
        <v>2378</v>
      </c>
      <c r="X190" t="s">
        <v>2379</v>
      </c>
      <c r="Y190" t="s">
        <v>74</v>
      </c>
      <c r="Z190" t="s">
        <v>74</v>
      </c>
      <c r="AA190" t="s">
        <v>74</v>
      </c>
      <c r="AB190" t="s">
        <v>74</v>
      </c>
      <c r="AC190" t="s">
        <v>74</v>
      </c>
      <c r="AD190" t="s">
        <v>74</v>
      </c>
      <c r="AE190" t="s">
        <v>74</v>
      </c>
      <c r="AF190" t="s">
        <v>74</v>
      </c>
      <c r="AG190">
        <v>9</v>
      </c>
      <c r="AH190">
        <v>0</v>
      </c>
      <c r="AI190">
        <v>0</v>
      </c>
      <c r="AJ190">
        <v>0</v>
      </c>
      <c r="AK190">
        <v>1</v>
      </c>
      <c r="AL190" t="s">
        <v>1141</v>
      </c>
      <c r="AM190" t="s">
        <v>1142</v>
      </c>
      <c r="AN190" t="s">
        <v>1143</v>
      </c>
      <c r="AO190" t="s">
        <v>1144</v>
      </c>
      <c r="AP190" t="s">
        <v>74</v>
      </c>
      <c r="AQ190" t="s">
        <v>74</v>
      </c>
      <c r="AR190" t="s">
        <v>1137</v>
      </c>
      <c r="AS190" t="s">
        <v>1145</v>
      </c>
      <c r="AT190" t="s">
        <v>1904</v>
      </c>
      <c r="AU190">
        <v>1994</v>
      </c>
      <c r="AV190">
        <v>29</v>
      </c>
      <c r="AW190">
        <v>4</v>
      </c>
      <c r="AX190" t="s">
        <v>74</v>
      </c>
      <c r="AY190" t="s">
        <v>74</v>
      </c>
      <c r="AZ190" t="s">
        <v>74</v>
      </c>
      <c r="BA190" t="s">
        <v>74</v>
      </c>
      <c r="BB190">
        <v>490</v>
      </c>
      <c r="BC190">
        <v>491</v>
      </c>
      <c r="BD190" t="s">
        <v>74</v>
      </c>
      <c r="BE190" t="s">
        <v>74</v>
      </c>
      <c r="BF190" t="s">
        <v>74</v>
      </c>
      <c r="BG190" t="s">
        <v>74</v>
      </c>
      <c r="BH190" t="s">
        <v>74</v>
      </c>
      <c r="BI190">
        <v>2</v>
      </c>
      <c r="BJ190" t="s">
        <v>265</v>
      </c>
      <c r="BK190" t="s">
        <v>93</v>
      </c>
      <c r="BL190" t="s">
        <v>265</v>
      </c>
      <c r="BM190" t="s">
        <v>2361</v>
      </c>
      <c r="BN190" t="s">
        <v>74</v>
      </c>
      <c r="BO190" t="s">
        <v>74</v>
      </c>
      <c r="BP190" t="s">
        <v>74</v>
      </c>
      <c r="BQ190" t="s">
        <v>74</v>
      </c>
      <c r="BR190" t="s">
        <v>96</v>
      </c>
      <c r="BS190" t="s">
        <v>2380</v>
      </c>
      <c r="BT190" t="str">
        <f>HYPERLINK("https%3A%2F%2Fwww.webofscience.com%2Fwos%2Fwoscc%2Ffull-record%2FWOS:A1994NW88400110","View Full Record in Web of Science")</f>
        <v>View Full Record in Web of Science</v>
      </c>
    </row>
    <row r="191" spans="1:72" x14ac:dyDescent="0.15">
      <c r="A191" t="s">
        <v>72</v>
      </c>
      <c r="B191" t="s">
        <v>2381</v>
      </c>
      <c r="C191" t="s">
        <v>74</v>
      </c>
      <c r="D191" t="s">
        <v>74</v>
      </c>
      <c r="E191" t="s">
        <v>74</v>
      </c>
      <c r="F191" t="s">
        <v>2381</v>
      </c>
      <c r="G191" t="s">
        <v>74</v>
      </c>
      <c r="H191" t="s">
        <v>74</v>
      </c>
      <c r="I191" t="s">
        <v>2382</v>
      </c>
      <c r="J191" t="s">
        <v>1137</v>
      </c>
      <c r="K191" t="s">
        <v>74</v>
      </c>
      <c r="L191" t="s">
        <v>74</v>
      </c>
      <c r="M191" t="s">
        <v>77</v>
      </c>
      <c r="N191" t="s">
        <v>52</v>
      </c>
      <c r="O191" t="s">
        <v>74</v>
      </c>
      <c r="P191" t="s">
        <v>74</v>
      </c>
      <c r="Q191" t="s">
        <v>74</v>
      </c>
      <c r="R191" t="s">
        <v>74</v>
      </c>
      <c r="S191" t="s">
        <v>74</v>
      </c>
      <c r="T191" t="s">
        <v>74</v>
      </c>
      <c r="U191" t="s">
        <v>2383</v>
      </c>
      <c r="V191" t="s">
        <v>74</v>
      </c>
      <c r="W191" t="s">
        <v>2384</v>
      </c>
      <c r="X191" t="s">
        <v>2385</v>
      </c>
      <c r="Y191" t="s">
        <v>74</v>
      </c>
      <c r="Z191" t="s">
        <v>74</v>
      </c>
      <c r="AA191" t="s">
        <v>74</v>
      </c>
      <c r="AB191" t="s">
        <v>74</v>
      </c>
      <c r="AC191" t="s">
        <v>74</v>
      </c>
      <c r="AD191" t="s">
        <v>74</v>
      </c>
      <c r="AE191" t="s">
        <v>74</v>
      </c>
      <c r="AF191" t="s">
        <v>74</v>
      </c>
      <c r="AG191">
        <v>6</v>
      </c>
      <c r="AH191">
        <v>0</v>
      </c>
      <c r="AI191">
        <v>0</v>
      </c>
      <c r="AJ191">
        <v>0</v>
      </c>
      <c r="AK191">
        <v>0</v>
      </c>
      <c r="AL191" t="s">
        <v>1141</v>
      </c>
      <c r="AM191" t="s">
        <v>1142</v>
      </c>
      <c r="AN191" t="s">
        <v>1143</v>
      </c>
      <c r="AO191" t="s">
        <v>1144</v>
      </c>
      <c r="AP191" t="s">
        <v>74</v>
      </c>
      <c r="AQ191" t="s">
        <v>74</v>
      </c>
      <c r="AR191" t="s">
        <v>1137</v>
      </c>
      <c r="AS191" t="s">
        <v>1145</v>
      </c>
      <c r="AT191" t="s">
        <v>1904</v>
      </c>
      <c r="AU191">
        <v>1994</v>
      </c>
      <c r="AV191">
        <v>29</v>
      </c>
      <c r="AW191">
        <v>4</v>
      </c>
      <c r="AX191" t="s">
        <v>74</v>
      </c>
      <c r="AY191" t="s">
        <v>74</v>
      </c>
      <c r="AZ191" t="s">
        <v>74</v>
      </c>
      <c r="BA191" t="s">
        <v>74</v>
      </c>
      <c r="BB191">
        <v>493</v>
      </c>
      <c r="BC191">
        <v>493</v>
      </c>
      <c r="BD191" t="s">
        <v>74</v>
      </c>
      <c r="BE191" t="s">
        <v>74</v>
      </c>
      <c r="BF191" t="s">
        <v>74</v>
      </c>
      <c r="BG191" t="s">
        <v>74</v>
      </c>
      <c r="BH191" t="s">
        <v>74</v>
      </c>
      <c r="BI191">
        <v>1</v>
      </c>
      <c r="BJ191" t="s">
        <v>265</v>
      </c>
      <c r="BK191" t="s">
        <v>93</v>
      </c>
      <c r="BL191" t="s">
        <v>265</v>
      </c>
      <c r="BM191" t="s">
        <v>2361</v>
      </c>
      <c r="BN191" t="s">
        <v>74</v>
      </c>
      <c r="BO191" t="s">
        <v>74</v>
      </c>
      <c r="BP191" t="s">
        <v>74</v>
      </c>
      <c r="BQ191" t="s">
        <v>74</v>
      </c>
      <c r="BR191" t="s">
        <v>96</v>
      </c>
      <c r="BS191" t="s">
        <v>2386</v>
      </c>
      <c r="BT191" t="str">
        <f>HYPERLINK("https%3A%2F%2Fwww.webofscience.com%2Fwos%2Fwoscc%2Ffull-record%2FWOS:A1994NW88400115","View Full Record in Web of Science")</f>
        <v>View Full Record in Web of Science</v>
      </c>
    </row>
    <row r="192" spans="1:72" x14ac:dyDescent="0.15">
      <c r="A192" t="s">
        <v>72</v>
      </c>
      <c r="B192" t="s">
        <v>2387</v>
      </c>
      <c r="C192" t="s">
        <v>74</v>
      </c>
      <c r="D192" t="s">
        <v>74</v>
      </c>
      <c r="E192" t="s">
        <v>74</v>
      </c>
      <c r="F192" t="s">
        <v>2387</v>
      </c>
      <c r="G192" t="s">
        <v>74</v>
      </c>
      <c r="H192" t="s">
        <v>74</v>
      </c>
      <c r="I192" t="s">
        <v>2388</v>
      </c>
      <c r="J192" t="s">
        <v>1137</v>
      </c>
      <c r="K192" t="s">
        <v>74</v>
      </c>
      <c r="L192" t="s">
        <v>74</v>
      </c>
      <c r="M192" t="s">
        <v>77</v>
      </c>
      <c r="N192" t="s">
        <v>52</v>
      </c>
      <c r="O192" t="s">
        <v>74</v>
      </c>
      <c r="P192" t="s">
        <v>74</v>
      </c>
      <c r="Q192" t="s">
        <v>74</v>
      </c>
      <c r="R192" t="s">
        <v>74</v>
      </c>
      <c r="S192" t="s">
        <v>74</v>
      </c>
      <c r="T192" t="s">
        <v>74</v>
      </c>
      <c r="U192" t="s">
        <v>74</v>
      </c>
      <c r="V192" t="s">
        <v>74</v>
      </c>
      <c r="W192" t="s">
        <v>2389</v>
      </c>
      <c r="X192" t="s">
        <v>2390</v>
      </c>
      <c r="Y192" t="s">
        <v>74</v>
      </c>
      <c r="Z192" t="s">
        <v>74</v>
      </c>
      <c r="AA192" t="s">
        <v>2391</v>
      </c>
      <c r="AB192" t="s">
        <v>74</v>
      </c>
      <c r="AC192" t="s">
        <v>74</v>
      </c>
      <c r="AD192" t="s">
        <v>74</v>
      </c>
      <c r="AE192" t="s">
        <v>74</v>
      </c>
      <c r="AF192" t="s">
        <v>74</v>
      </c>
      <c r="AG192">
        <v>0</v>
      </c>
      <c r="AH192">
        <v>1</v>
      </c>
      <c r="AI192">
        <v>1</v>
      </c>
      <c r="AJ192">
        <v>0</v>
      </c>
      <c r="AK192">
        <v>2</v>
      </c>
      <c r="AL192" t="s">
        <v>1141</v>
      </c>
      <c r="AM192" t="s">
        <v>1142</v>
      </c>
      <c r="AN192" t="s">
        <v>1143</v>
      </c>
      <c r="AO192" t="s">
        <v>1144</v>
      </c>
      <c r="AP192" t="s">
        <v>74</v>
      </c>
      <c r="AQ192" t="s">
        <v>74</v>
      </c>
      <c r="AR192" t="s">
        <v>1137</v>
      </c>
      <c r="AS192" t="s">
        <v>1145</v>
      </c>
      <c r="AT192" t="s">
        <v>1904</v>
      </c>
      <c r="AU192">
        <v>1994</v>
      </c>
      <c r="AV192">
        <v>29</v>
      </c>
      <c r="AW192">
        <v>4</v>
      </c>
      <c r="AX192" t="s">
        <v>74</v>
      </c>
      <c r="AY192" t="s">
        <v>74</v>
      </c>
      <c r="AZ192" t="s">
        <v>74</v>
      </c>
      <c r="BA192" t="s">
        <v>74</v>
      </c>
      <c r="BB192">
        <v>504</v>
      </c>
      <c r="BC192">
        <v>505</v>
      </c>
      <c r="BD192" t="s">
        <v>74</v>
      </c>
      <c r="BE192" t="s">
        <v>74</v>
      </c>
      <c r="BF192" t="s">
        <v>74</v>
      </c>
      <c r="BG192" t="s">
        <v>74</v>
      </c>
      <c r="BH192" t="s">
        <v>74</v>
      </c>
      <c r="BI192">
        <v>2</v>
      </c>
      <c r="BJ192" t="s">
        <v>265</v>
      </c>
      <c r="BK192" t="s">
        <v>93</v>
      </c>
      <c r="BL192" t="s">
        <v>265</v>
      </c>
      <c r="BM192" t="s">
        <v>2361</v>
      </c>
      <c r="BN192" t="s">
        <v>74</v>
      </c>
      <c r="BO192" t="s">
        <v>74</v>
      </c>
      <c r="BP192" t="s">
        <v>74</v>
      </c>
      <c r="BQ192" t="s">
        <v>74</v>
      </c>
      <c r="BR192" t="s">
        <v>96</v>
      </c>
      <c r="BS192" t="s">
        <v>2392</v>
      </c>
      <c r="BT192" t="str">
        <f>HYPERLINK("https%3A%2F%2Fwww.webofscience.com%2Fwos%2Fwoscc%2Ffull-record%2FWOS:A1994NW88400138","View Full Record in Web of Science")</f>
        <v>View Full Record in Web of Science</v>
      </c>
    </row>
    <row r="193" spans="1:72" x14ac:dyDescent="0.15">
      <c r="A193" t="s">
        <v>72</v>
      </c>
      <c r="B193" t="s">
        <v>2393</v>
      </c>
      <c r="C193" t="s">
        <v>74</v>
      </c>
      <c r="D193" t="s">
        <v>74</v>
      </c>
      <c r="E193" t="s">
        <v>74</v>
      </c>
      <c r="F193" t="s">
        <v>2393</v>
      </c>
      <c r="G193" t="s">
        <v>74</v>
      </c>
      <c r="H193" t="s">
        <v>74</v>
      </c>
      <c r="I193" t="s">
        <v>2394</v>
      </c>
      <c r="J193" t="s">
        <v>1137</v>
      </c>
      <c r="K193" t="s">
        <v>74</v>
      </c>
      <c r="L193" t="s">
        <v>74</v>
      </c>
      <c r="M193" t="s">
        <v>77</v>
      </c>
      <c r="N193" t="s">
        <v>52</v>
      </c>
      <c r="O193" t="s">
        <v>74</v>
      </c>
      <c r="P193" t="s">
        <v>74</v>
      </c>
      <c r="Q193" t="s">
        <v>74</v>
      </c>
      <c r="R193" t="s">
        <v>74</v>
      </c>
      <c r="S193" t="s">
        <v>74</v>
      </c>
      <c r="T193" t="s">
        <v>74</v>
      </c>
      <c r="U193" t="s">
        <v>74</v>
      </c>
      <c r="V193" t="s">
        <v>74</v>
      </c>
      <c r="W193" t="s">
        <v>2395</v>
      </c>
      <c r="X193" t="s">
        <v>2396</v>
      </c>
      <c r="Y193" t="s">
        <v>74</v>
      </c>
      <c r="Z193" t="s">
        <v>74</v>
      </c>
      <c r="AA193" t="s">
        <v>74</v>
      </c>
      <c r="AB193" t="s">
        <v>74</v>
      </c>
      <c r="AC193" t="s">
        <v>74</v>
      </c>
      <c r="AD193" t="s">
        <v>74</v>
      </c>
      <c r="AE193" t="s">
        <v>74</v>
      </c>
      <c r="AF193" t="s">
        <v>74</v>
      </c>
      <c r="AG193">
        <v>0</v>
      </c>
      <c r="AH193">
        <v>0</v>
      </c>
      <c r="AI193">
        <v>0</v>
      </c>
      <c r="AJ193">
        <v>0</v>
      </c>
      <c r="AK193">
        <v>0</v>
      </c>
      <c r="AL193" t="s">
        <v>1141</v>
      </c>
      <c r="AM193" t="s">
        <v>1142</v>
      </c>
      <c r="AN193" t="s">
        <v>1143</v>
      </c>
      <c r="AO193" t="s">
        <v>1144</v>
      </c>
      <c r="AP193" t="s">
        <v>74</v>
      </c>
      <c r="AQ193" t="s">
        <v>74</v>
      </c>
      <c r="AR193" t="s">
        <v>1137</v>
      </c>
      <c r="AS193" t="s">
        <v>1145</v>
      </c>
      <c r="AT193" t="s">
        <v>1904</v>
      </c>
      <c r="AU193">
        <v>1994</v>
      </c>
      <c r="AV193">
        <v>29</v>
      </c>
      <c r="AW193">
        <v>4</v>
      </c>
      <c r="AX193" t="s">
        <v>74</v>
      </c>
      <c r="AY193" t="s">
        <v>74</v>
      </c>
      <c r="AZ193" t="s">
        <v>74</v>
      </c>
      <c r="BA193" t="s">
        <v>74</v>
      </c>
      <c r="BB193">
        <v>514</v>
      </c>
      <c r="BC193">
        <v>515</v>
      </c>
      <c r="BD193" t="s">
        <v>74</v>
      </c>
      <c r="BE193" t="s">
        <v>74</v>
      </c>
      <c r="BF193" t="s">
        <v>74</v>
      </c>
      <c r="BG193" t="s">
        <v>74</v>
      </c>
      <c r="BH193" t="s">
        <v>74</v>
      </c>
      <c r="BI193">
        <v>2</v>
      </c>
      <c r="BJ193" t="s">
        <v>265</v>
      </c>
      <c r="BK193" t="s">
        <v>93</v>
      </c>
      <c r="BL193" t="s">
        <v>265</v>
      </c>
      <c r="BM193" t="s">
        <v>2361</v>
      </c>
      <c r="BN193" t="s">
        <v>74</v>
      </c>
      <c r="BO193" t="s">
        <v>74</v>
      </c>
      <c r="BP193" t="s">
        <v>74</v>
      </c>
      <c r="BQ193" t="s">
        <v>74</v>
      </c>
      <c r="BR193" t="s">
        <v>96</v>
      </c>
      <c r="BS193" t="s">
        <v>2397</v>
      </c>
      <c r="BT193" t="str">
        <f>HYPERLINK("https%3A%2F%2Fwww.webofscience.com%2Fwos%2Fwoscc%2Ffull-record%2FWOS:A1994NW88400156","View Full Record in Web of Science")</f>
        <v>View Full Record in Web of Science</v>
      </c>
    </row>
    <row r="194" spans="1:72" x14ac:dyDescent="0.15">
      <c r="A194" t="s">
        <v>72</v>
      </c>
      <c r="B194" t="s">
        <v>2398</v>
      </c>
      <c r="C194" t="s">
        <v>74</v>
      </c>
      <c r="D194" t="s">
        <v>74</v>
      </c>
      <c r="E194" t="s">
        <v>74</v>
      </c>
      <c r="F194" t="s">
        <v>2398</v>
      </c>
      <c r="G194" t="s">
        <v>74</v>
      </c>
      <c r="H194" t="s">
        <v>74</v>
      </c>
      <c r="I194" t="s">
        <v>2399</v>
      </c>
      <c r="J194" t="s">
        <v>1137</v>
      </c>
      <c r="K194" t="s">
        <v>74</v>
      </c>
      <c r="L194" t="s">
        <v>74</v>
      </c>
      <c r="M194" t="s">
        <v>77</v>
      </c>
      <c r="N194" t="s">
        <v>52</v>
      </c>
      <c r="O194" t="s">
        <v>74</v>
      </c>
      <c r="P194" t="s">
        <v>74</v>
      </c>
      <c r="Q194" t="s">
        <v>74</v>
      </c>
      <c r="R194" t="s">
        <v>74</v>
      </c>
      <c r="S194" t="s">
        <v>74</v>
      </c>
      <c r="T194" t="s">
        <v>74</v>
      </c>
      <c r="U194" t="s">
        <v>74</v>
      </c>
      <c r="V194" t="s">
        <v>74</v>
      </c>
      <c r="W194" t="s">
        <v>2400</v>
      </c>
      <c r="X194" t="s">
        <v>2401</v>
      </c>
      <c r="Y194" t="s">
        <v>74</v>
      </c>
      <c r="Z194" t="s">
        <v>74</v>
      </c>
      <c r="AA194" t="s">
        <v>2402</v>
      </c>
      <c r="AB194" t="s">
        <v>74</v>
      </c>
      <c r="AC194" t="s">
        <v>74</v>
      </c>
      <c r="AD194" t="s">
        <v>74</v>
      </c>
      <c r="AE194" t="s">
        <v>74</v>
      </c>
      <c r="AF194" t="s">
        <v>74</v>
      </c>
      <c r="AG194">
        <v>8</v>
      </c>
      <c r="AH194">
        <v>4</v>
      </c>
      <c r="AI194">
        <v>4</v>
      </c>
      <c r="AJ194">
        <v>0</v>
      </c>
      <c r="AK194">
        <v>1</v>
      </c>
      <c r="AL194" t="s">
        <v>1141</v>
      </c>
      <c r="AM194" t="s">
        <v>1142</v>
      </c>
      <c r="AN194" t="s">
        <v>1143</v>
      </c>
      <c r="AO194" t="s">
        <v>1144</v>
      </c>
      <c r="AP194" t="s">
        <v>74</v>
      </c>
      <c r="AQ194" t="s">
        <v>74</v>
      </c>
      <c r="AR194" t="s">
        <v>1137</v>
      </c>
      <c r="AS194" t="s">
        <v>1145</v>
      </c>
      <c r="AT194" t="s">
        <v>1904</v>
      </c>
      <c r="AU194">
        <v>1994</v>
      </c>
      <c r="AV194">
        <v>29</v>
      </c>
      <c r="AW194">
        <v>4</v>
      </c>
      <c r="AX194" t="s">
        <v>74</v>
      </c>
      <c r="AY194" t="s">
        <v>74</v>
      </c>
      <c r="AZ194" t="s">
        <v>74</v>
      </c>
      <c r="BA194" t="s">
        <v>74</v>
      </c>
      <c r="BB194">
        <v>530</v>
      </c>
      <c r="BC194">
        <v>530</v>
      </c>
      <c r="BD194" t="s">
        <v>74</v>
      </c>
      <c r="BE194" t="s">
        <v>74</v>
      </c>
      <c r="BF194" t="s">
        <v>74</v>
      </c>
      <c r="BG194" t="s">
        <v>74</v>
      </c>
      <c r="BH194" t="s">
        <v>74</v>
      </c>
      <c r="BI194">
        <v>1</v>
      </c>
      <c r="BJ194" t="s">
        <v>265</v>
      </c>
      <c r="BK194" t="s">
        <v>93</v>
      </c>
      <c r="BL194" t="s">
        <v>265</v>
      </c>
      <c r="BM194" t="s">
        <v>2361</v>
      </c>
      <c r="BN194" t="s">
        <v>74</v>
      </c>
      <c r="BO194" t="s">
        <v>74</v>
      </c>
      <c r="BP194" t="s">
        <v>74</v>
      </c>
      <c r="BQ194" t="s">
        <v>74</v>
      </c>
      <c r="BR194" t="s">
        <v>96</v>
      </c>
      <c r="BS194" t="s">
        <v>2403</v>
      </c>
      <c r="BT194" t="str">
        <f>HYPERLINK("https%3A%2F%2Fwww.webofscience.com%2Fwos%2Fwoscc%2Ffull-record%2FWOS:A1994NW88400187","View Full Record in Web of Science")</f>
        <v>View Full Record in Web of Science</v>
      </c>
    </row>
    <row r="195" spans="1:72" x14ac:dyDescent="0.15">
      <c r="A195" t="s">
        <v>72</v>
      </c>
      <c r="B195" t="s">
        <v>2404</v>
      </c>
      <c r="C195" t="s">
        <v>74</v>
      </c>
      <c r="D195" t="s">
        <v>74</v>
      </c>
      <c r="E195" t="s">
        <v>74</v>
      </c>
      <c r="F195" t="s">
        <v>2404</v>
      </c>
      <c r="G195" t="s">
        <v>74</v>
      </c>
      <c r="H195" t="s">
        <v>74</v>
      </c>
      <c r="I195" t="s">
        <v>2405</v>
      </c>
      <c r="J195" t="s">
        <v>1137</v>
      </c>
      <c r="K195" t="s">
        <v>74</v>
      </c>
      <c r="L195" t="s">
        <v>74</v>
      </c>
      <c r="M195" t="s">
        <v>77</v>
      </c>
      <c r="N195" t="s">
        <v>52</v>
      </c>
      <c r="O195" t="s">
        <v>74</v>
      </c>
      <c r="P195" t="s">
        <v>74</v>
      </c>
      <c r="Q195" t="s">
        <v>74</v>
      </c>
      <c r="R195" t="s">
        <v>74</v>
      </c>
      <c r="S195" t="s">
        <v>74</v>
      </c>
      <c r="T195" t="s">
        <v>74</v>
      </c>
      <c r="U195" t="s">
        <v>74</v>
      </c>
      <c r="V195" t="s">
        <v>74</v>
      </c>
      <c r="W195" t="s">
        <v>2406</v>
      </c>
      <c r="X195" t="s">
        <v>2407</v>
      </c>
      <c r="Y195" t="s">
        <v>74</v>
      </c>
      <c r="Z195" t="s">
        <v>74</v>
      </c>
      <c r="AA195" t="s">
        <v>74</v>
      </c>
      <c r="AB195" t="s">
        <v>74</v>
      </c>
      <c r="AC195" t="s">
        <v>74</v>
      </c>
      <c r="AD195" t="s">
        <v>74</v>
      </c>
      <c r="AE195" t="s">
        <v>74</v>
      </c>
      <c r="AF195" t="s">
        <v>74</v>
      </c>
      <c r="AG195">
        <v>11</v>
      </c>
      <c r="AH195">
        <v>0</v>
      </c>
      <c r="AI195">
        <v>0</v>
      </c>
      <c r="AJ195">
        <v>0</v>
      </c>
      <c r="AK195">
        <v>0</v>
      </c>
      <c r="AL195" t="s">
        <v>1141</v>
      </c>
      <c r="AM195" t="s">
        <v>1142</v>
      </c>
      <c r="AN195" t="s">
        <v>1143</v>
      </c>
      <c r="AO195" t="s">
        <v>1144</v>
      </c>
      <c r="AP195" t="s">
        <v>74</v>
      </c>
      <c r="AQ195" t="s">
        <v>74</v>
      </c>
      <c r="AR195" t="s">
        <v>1137</v>
      </c>
      <c r="AS195" t="s">
        <v>1145</v>
      </c>
      <c r="AT195" t="s">
        <v>1904</v>
      </c>
      <c r="AU195">
        <v>1994</v>
      </c>
      <c r="AV195">
        <v>29</v>
      </c>
      <c r="AW195">
        <v>4</v>
      </c>
      <c r="AX195" t="s">
        <v>74</v>
      </c>
      <c r="AY195" t="s">
        <v>74</v>
      </c>
      <c r="AZ195" t="s">
        <v>74</v>
      </c>
      <c r="BA195" t="s">
        <v>74</v>
      </c>
      <c r="BB195">
        <v>545</v>
      </c>
      <c r="BC195">
        <v>546</v>
      </c>
      <c r="BD195" t="s">
        <v>74</v>
      </c>
      <c r="BE195" t="s">
        <v>74</v>
      </c>
      <c r="BF195" t="s">
        <v>74</v>
      </c>
      <c r="BG195" t="s">
        <v>74</v>
      </c>
      <c r="BH195" t="s">
        <v>74</v>
      </c>
      <c r="BI195">
        <v>2</v>
      </c>
      <c r="BJ195" t="s">
        <v>265</v>
      </c>
      <c r="BK195" t="s">
        <v>93</v>
      </c>
      <c r="BL195" t="s">
        <v>265</v>
      </c>
      <c r="BM195" t="s">
        <v>2361</v>
      </c>
      <c r="BN195" t="s">
        <v>74</v>
      </c>
      <c r="BO195" t="s">
        <v>74</v>
      </c>
      <c r="BP195" t="s">
        <v>74</v>
      </c>
      <c r="BQ195" t="s">
        <v>74</v>
      </c>
      <c r="BR195" t="s">
        <v>96</v>
      </c>
      <c r="BS195" t="s">
        <v>2408</v>
      </c>
      <c r="BT195" t="str">
        <f>HYPERLINK("https%3A%2F%2Fwww.webofscience.com%2Fwos%2Fwoscc%2Ffull-record%2FWOS:A1994NW88400219","View Full Record in Web of Science")</f>
        <v>View Full Record in Web of Science</v>
      </c>
    </row>
    <row r="196" spans="1:72" x14ac:dyDescent="0.15">
      <c r="A196" t="s">
        <v>72</v>
      </c>
      <c r="B196" t="s">
        <v>2409</v>
      </c>
      <c r="C196" t="s">
        <v>74</v>
      </c>
      <c r="D196" t="s">
        <v>74</v>
      </c>
      <c r="E196" t="s">
        <v>74</v>
      </c>
      <c r="F196" t="s">
        <v>2409</v>
      </c>
      <c r="G196" t="s">
        <v>74</v>
      </c>
      <c r="H196" t="s">
        <v>74</v>
      </c>
      <c r="I196" t="s">
        <v>2410</v>
      </c>
      <c r="J196" t="s">
        <v>2411</v>
      </c>
      <c r="K196" t="s">
        <v>74</v>
      </c>
      <c r="L196" t="s">
        <v>74</v>
      </c>
      <c r="M196" t="s">
        <v>77</v>
      </c>
      <c r="N196" t="s">
        <v>78</v>
      </c>
      <c r="O196" t="s">
        <v>74</v>
      </c>
      <c r="P196" t="s">
        <v>74</v>
      </c>
      <c r="Q196" t="s">
        <v>74</v>
      </c>
      <c r="R196" t="s">
        <v>74</v>
      </c>
      <c r="S196" t="s">
        <v>74</v>
      </c>
      <c r="T196" t="s">
        <v>74</v>
      </c>
      <c r="U196" t="s">
        <v>2412</v>
      </c>
      <c r="V196" t="s">
        <v>2413</v>
      </c>
      <c r="W196" t="s">
        <v>2414</v>
      </c>
      <c r="X196" t="s">
        <v>2415</v>
      </c>
      <c r="Y196" t="s">
        <v>2416</v>
      </c>
      <c r="Z196" t="s">
        <v>74</v>
      </c>
      <c r="AA196" t="s">
        <v>2417</v>
      </c>
      <c r="AB196" t="s">
        <v>74</v>
      </c>
      <c r="AC196" t="s">
        <v>74</v>
      </c>
      <c r="AD196" t="s">
        <v>74</v>
      </c>
      <c r="AE196" t="s">
        <v>74</v>
      </c>
      <c r="AF196" t="s">
        <v>74</v>
      </c>
      <c r="AG196">
        <v>42</v>
      </c>
      <c r="AH196">
        <v>44</v>
      </c>
      <c r="AI196">
        <v>44</v>
      </c>
      <c r="AJ196">
        <v>0</v>
      </c>
      <c r="AK196">
        <v>2</v>
      </c>
      <c r="AL196" t="s">
        <v>893</v>
      </c>
      <c r="AM196" t="s">
        <v>894</v>
      </c>
      <c r="AN196" t="s">
        <v>2146</v>
      </c>
      <c r="AO196" t="s">
        <v>2418</v>
      </c>
      <c r="AP196" t="s">
        <v>74</v>
      </c>
      <c r="AQ196" t="s">
        <v>74</v>
      </c>
      <c r="AR196" t="s">
        <v>2419</v>
      </c>
      <c r="AS196" t="s">
        <v>2420</v>
      </c>
      <c r="AT196" t="s">
        <v>1904</v>
      </c>
      <c r="AU196">
        <v>1994</v>
      </c>
      <c r="AV196">
        <v>122</v>
      </c>
      <c r="AW196">
        <v>7</v>
      </c>
      <c r="AX196" t="s">
        <v>74</v>
      </c>
      <c r="AY196" t="s">
        <v>74</v>
      </c>
      <c r="AZ196" t="s">
        <v>74</v>
      </c>
      <c r="BA196" t="s">
        <v>74</v>
      </c>
      <c r="BB196">
        <v>1417</v>
      </c>
      <c r="BC196">
        <v>1435</v>
      </c>
      <c r="BD196" t="s">
        <v>74</v>
      </c>
      <c r="BE196" t="s">
        <v>2421</v>
      </c>
      <c r="BF196" t="str">
        <f>HYPERLINK("http://dx.doi.org/10.1175/1520-0493(1994)122&lt;1417:NSOWKW&gt;2.0.CO;2","http://dx.doi.org/10.1175/1520-0493(1994)122&lt;1417:NSOWKW&gt;2.0.CO;2")</f>
        <v>http://dx.doi.org/10.1175/1520-0493(1994)122&lt;1417:NSOWKW&gt;2.0.CO;2</v>
      </c>
      <c r="BG196" t="s">
        <v>74</v>
      </c>
      <c r="BH196" t="s">
        <v>74</v>
      </c>
      <c r="BI196">
        <v>19</v>
      </c>
      <c r="BJ196" t="s">
        <v>293</v>
      </c>
      <c r="BK196" t="s">
        <v>93</v>
      </c>
      <c r="BL196" t="s">
        <v>293</v>
      </c>
      <c r="BM196" t="s">
        <v>2422</v>
      </c>
      <c r="BN196" t="s">
        <v>74</v>
      </c>
      <c r="BO196" t="s">
        <v>1025</v>
      </c>
      <c r="BP196" t="s">
        <v>74</v>
      </c>
      <c r="BQ196" t="s">
        <v>74</v>
      </c>
      <c r="BR196" t="s">
        <v>96</v>
      </c>
      <c r="BS196" t="s">
        <v>2423</v>
      </c>
      <c r="BT196" t="str">
        <f>HYPERLINK("https%3A%2F%2Fwww.webofscience.com%2Fwos%2Fwoscc%2Ffull-record%2FWOS:A1994NU46600002","View Full Record in Web of Science")</f>
        <v>View Full Record in Web of Science</v>
      </c>
    </row>
    <row r="197" spans="1:72" x14ac:dyDescent="0.15">
      <c r="A197" t="s">
        <v>72</v>
      </c>
      <c r="B197" t="s">
        <v>2424</v>
      </c>
      <c r="C197" t="s">
        <v>74</v>
      </c>
      <c r="D197" t="s">
        <v>74</v>
      </c>
      <c r="E197" t="s">
        <v>74</v>
      </c>
      <c r="F197" t="s">
        <v>2424</v>
      </c>
      <c r="G197" t="s">
        <v>74</v>
      </c>
      <c r="H197" t="s">
        <v>74</v>
      </c>
      <c r="I197" t="s">
        <v>2425</v>
      </c>
      <c r="J197" t="s">
        <v>76</v>
      </c>
      <c r="K197" t="s">
        <v>74</v>
      </c>
      <c r="L197" t="s">
        <v>74</v>
      </c>
      <c r="M197" t="s">
        <v>77</v>
      </c>
      <c r="N197" t="s">
        <v>78</v>
      </c>
      <c r="O197" t="s">
        <v>74</v>
      </c>
      <c r="P197" t="s">
        <v>74</v>
      </c>
      <c r="Q197" t="s">
        <v>74</v>
      </c>
      <c r="R197" t="s">
        <v>74</v>
      </c>
      <c r="S197" t="s">
        <v>74</v>
      </c>
      <c r="T197" t="s">
        <v>2426</v>
      </c>
      <c r="U197" t="s">
        <v>2427</v>
      </c>
      <c r="V197" t="s">
        <v>2428</v>
      </c>
      <c r="W197" t="s">
        <v>74</v>
      </c>
      <c r="X197" t="s">
        <v>74</v>
      </c>
      <c r="Y197" t="s">
        <v>2429</v>
      </c>
      <c r="Z197" t="s">
        <v>74</v>
      </c>
      <c r="AA197" t="s">
        <v>74</v>
      </c>
      <c r="AB197" t="s">
        <v>74</v>
      </c>
      <c r="AC197" t="s">
        <v>74</v>
      </c>
      <c r="AD197" t="s">
        <v>74</v>
      </c>
      <c r="AE197" t="s">
        <v>74</v>
      </c>
      <c r="AF197" t="s">
        <v>74</v>
      </c>
      <c r="AG197">
        <v>37</v>
      </c>
      <c r="AH197">
        <v>29</v>
      </c>
      <c r="AI197">
        <v>29</v>
      </c>
      <c r="AJ197">
        <v>0</v>
      </c>
      <c r="AK197">
        <v>10</v>
      </c>
      <c r="AL197" t="s">
        <v>153</v>
      </c>
      <c r="AM197" t="s">
        <v>84</v>
      </c>
      <c r="AN197" t="s">
        <v>154</v>
      </c>
      <c r="AO197" t="s">
        <v>86</v>
      </c>
      <c r="AP197" t="s">
        <v>74</v>
      </c>
      <c r="AQ197" t="s">
        <v>74</v>
      </c>
      <c r="AR197" t="s">
        <v>76</v>
      </c>
      <c r="AS197" t="s">
        <v>88</v>
      </c>
      <c r="AT197" t="s">
        <v>1904</v>
      </c>
      <c r="AU197">
        <v>1994</v>
      </c>
      <c r="AV197">
        <v>98</v>
      </c>
      <c r="AW197">
        <v>2</v>
      </c>
      <c r="AX197" t="s">
        <v>74</v>
      </c>
      <c r="AY197" t="s">
        <v>74</v>
      </c>
      <c r="AZ197" t="s">
        <v>74</v>
      </c>
      <c r="BA197" t="s">
        <v>74</v>
      </c>
      <c r="BB197">
        <v>212</v>
      </c>
      <c r="BC197">
        <v>220</v>
      </c>
      <c r="BD197" t="s">
        <v>74</v>
      </c>
      <c r="BE197" t="s">
        <v>2430</v>
      </c>
      <c r="BF197" t="str">
        <f>HYPERLINK("http://dx.doi.org/10.1007/BF00341474","http://dx.doi.org/10.1007/BF00341474")</f>
        <v>http://dx.doi.org/10.1007/BF00341474</v>
      </c>
      <c r="BG197" t="s">
        <v>74</v>
      </c>
      <c r="BH197" t="s">
        <v>74</v>
      </c>
      <c r="BI197">
        <v>9</v>
      </c>
      <c r="BJ197" t="s">
        <v>92</v>
      </c>
      <c r="BK197" t="s">
        <v>93</v>
      </c>
      <c r="BL197" t="s">
        <v>94</v>
      </c>
      <c r="BM197" t="s">
        <v>2431</v>
      </c>
      <c r="BN197">
        <v>28313979</v>
      </c>
      <c r="BO197" t="s">
        <v>74</v>
      </c>
      <c r="BP197" t="s">
        <v>74</v>
      </c>
      <c r="BQ197" t="s">
        <v>74</v>
      </c>
      <c r="BR197" t="s">
        <v>96</v>
      </c>
      <c r="BS197" t="s">
        <v>2432</v>
      </c>
      <c r="BT197" t="str">
        <f>HYPERLINK("https%3A%2F%2Fwww.webofscience.com%2Fwos%2Fwoscc%2Ffull-record%2FWOS:A1994NW26600013","View Full Record in Web of Science")</f>
        <v>View Full Record in Web of Science</v>
      </c>
    </row>
    <row r="198" spans="1:72" x14ac:dyDescent="0.15">
      <c r="A198" t="s">
        <v>72</v>
      </c>
      <c r="B198" t="s">
        <v>2433</v>
      </c>
      <c r="C198" t="s">
        <v>74</v>
      </c>
      <c r="D198" t="s">
        <v>74</v>
      </c>
      <c r="E198" t="s">
        <v>74</v>
      </c>
      <c r="F198" t="s">
        <v>2433</v>
      </c>
      <c r="G198" t="s">
        <v>74</v>
      </c>
      <c r="H198" t="s">
        <v>74</v>
      </c>
      <c r="I198" t="s">
        <v>2434</v>
      </c>
      <c r="J198" t="s">
        <v>2435</v>
      </c>
      <c r="K198" t="s">
        <v>74</v>
      </c>
      <c r="L198" t="s">
        <v>74</v>
      </c>
      <c r="M198" t="s">
        <v>859</v>
      </c>
      <c r="N198" t="s">
        <v>78</v>
      </c>
      <c r="O198" t="s">
        <v>74</v>
      </c>
      <c r="P198" t="s">
        <v>74</v>
      </c>
      <c r="Q198" t="s">
        <v>74</v>
      </c>
      <c r="R198" t="s">
        <v>74</v>
      </c>
      <c r="S198" t="s">
        <v>74</v>
      </c>
      <c r="T198" t="s">
        <v>74</v>
      </c>
      <c r="U198" t="s">
        <v>2436</v>
      </c>
      <c r="V198" t="s">
        <v>2437</v>
      </c>
      <c r="W198" t="s">
        <v>74</v>
      </c>
      <c r="X198" t="s">
        <v>74</v>
      </c>
      <c r="Y198" t="s">
        <v>2438</v>
      </c>
      <c r="Z198" t="s">
        <v>74</v>
      </c>
      <c r="AA198" t="s">
        <v>74</v>
      </c>
      <c r="AB198" t="s">
        <v>74</v>
      </c>
      <c r="AC198" t="s">
        <v>74</v>
      </c>
      <c r="AD198" t="s">
        <v>74</v>
      </c>
      <c r="AE198" t="s">
        <v>74</v>
      </c>
      <c r="AF198" t="s">
        <v>74</v>
      </c>
      <c r="AG198">
        <v>14</v>
      </c>
      <c r="AH198">
        <v>2</v>
      </c>
      <c r="AI198">
        <v>2</v>
      </c>
      <c r="AJ198">
        <v>0</v>
      </c>
      <c r="AK198">
        <v>1</v>
      </c>
      <c r="AL198" t="s">
        <v>862</v>
      </c>
      <c r="AM198" t="s">
        <v>863</v>
      </c>
      <c r="AN198" t="s">
        <v>879</v>
      </c>
      <c r="AO198" t="s">
        <v>2439</v>
      </c>
      <c r="AP198" t="s">
        <v>74</v>
      </c>
      <c r="AQ198" t="s">
        <v>74</v>
      </c>
      <c r="AR198" t="s">
        <v>2440</v>
      </c>
      <c r="AS198" t="s">
        <v>2441</v>
      </c>
      <c r="AT198" t="s">
        <v>2103</v>
      </c>
      <c r="AU198">
        <v>1994</v>
      </c>
      <c r="AV198">
        <v>34</v>
      </c>
      <c r="AW198">
        <v>4</v>
      </c>
      <c r="AX198" t="s">
        <v>74</v>
      </c>
      <c r="AY198" t="s">
        <v>74</v>
      </c>
      <c r="AZ198" t="s">
        <v>74</v>
      </c>
      <c r="BA198" t="s">
        <v>74</v>
      </c>
      <c r="BB198">
        <v>571</v>
      </c>
      <c r="BC198">
        <v>575</v>
      </c>
      <c r="BD198" t="s">
        <v>74</v>
      </c>
      <c r="BE198" t="s">
        <v>74</v>
      </c>
      <c r="BF198" t="s">
        <v>74</v>
      </c>
      <c r="BG198" t="s">
        <v>74</v>
      </c>
      <c r="BH198" t="s">
        <v>74</v>
      </c>
      <c r="BI198">
        <v>5</v>
      </c>
      <c r="BJ198" t="s">
        <v>364</v>
      </c>
      <c r="BK198" t="s">
        <v>93</v>
      </c>
      <c r="BL198" t="s">
        <v>364</v>
      </c>
      <c r="BM198" t="s">
        <v>2442</v>
      </c>
      <c r="BN198" t="s">
        <v>74</v>
      </c>
      <c r="BO198" t="s">
        <v>74</v>
      </c>
      <c r="BP198" t="s">
        <v>74</v>
      </c>
      <c r="BQ198" t="s">
        <v>74</v>
      </c>
      <c r="BR198" t="s">
        <v>96</v>
      </c>
      <c r="BS198" t="s">
        <v>2443</v>
      </c>
      <c r="BT198" t="str">
        <f>HYPERLINK("https%3A%2F%2Fwww.webofscience.com%2Fwos%2Fwoscc%2Ffull-record%2FWOS:A1994PL58100014","View Full Record in Web of Science")</f>
        <v>View Full Record in Web of Science</v>
      </c>
    </row>
    <row r="199" spans="1:72" x14ac:dyDescent="0.15">
      <c r="A199" t="s">
        <v>72</v>
      </c>
      <c r="B199" t="s">
        <v>2444</v>
      </c>
      <c r="C199" t="s">
        <v>74</v>
      </c>
      <c r="D199" t="s">
        <v>74</v>
      </c>
      <c r="E199" t="s">
        <v>74</v>
      </c>
      <c r="F199" t="s">
        <v>2444</v>
      </c>
      <c r="G199" t="s">
        <v>74</v>
      </c>
      <c r="H199" t="s">
        <v>74</v>
      </c>
      <c r="I199" t="s">
        <v>2445</v>
      </c>
      <c r="J199" t="s">
        <v>2435</v>
      </c>
      <c r="K199" t="s">
        <v>74</v>
      </c>
      <c r="L199" t="s">
        <v>74</v>
      </c>
      <c r="M199" t="s">
        <v>859</v>
      </c>
      <c r="N199" t="s">
        <v>78</v>
      </c>
      <c r="O199" t="s">
        <v>74</v>
      </c>
      <c r="P199" t="s">
        <v>74</v>
      </c>
      <c r="Q199" t="s">
        <v>74</v>
      </c>
      <c r="R199" t="s">
        <v>74</v>
      </c>
      <c r="S199" t="s">
        <v>74</v>
      </c>
      <c r="T199" t="s">
        <v>74</v>
      </c>
      <c r="U199" t="s">
        <v>2446</v>
      </c>
      <c r="V199" t="s">
        <v>2447</v>
      </c>
      <c r="W199" t="s">
        <v>2448</v>
      </c>
      <c r="X199" t="s">
        <v>2449</v>
      </c>
      <c r="Y199" t="s">
        <v>2450</v>
      </c>
      <c r="Z199" t="s">
        <v>74</v>
      </c>
      <c r="AA199" t="s">
        <v>74</v>
      </c>
      <c r="AB199" t="s">
        <v>74</v>
      </c>
      <c r="AC199" t="s">
        <v>74</v>
      </c>
      <c r="AD199" t="s">
        <v>74</v>
      </c>
      <c r="AE199" t="s">
        <v>74</v>
      </c>
      <c r="AF199" t="s">
        <v>74</v>
      </c>
      <c r="AG199">
        <v>38</v>
      </c>
      <c r="AH199">
        <v>0</v>
      </c>
      <c r="AI199">
        <v>0</v>
      </c>
      <c r="AJ199">
        <v>0</v>
      </c>
      <c r="AK199">
        <v>0</v>
      </c>
      <c r="AL199" t="s">
        <v>862</v>
      </c>
      <c r="AM199" t="s">
        <v>863</v>
      </c>
      <c r="AN199" t="s">
        <v>879</v>
      </c>
      <c r="AO199" t="s">
        <v>2439</v>
      </c>
      <c r="AP199" t="s">
        <v>74</v>
      </c>
      <c r="AQ199" t="s">
        <v>74</v>
      </c>
      <c r="AR199" t="s">
        <v>2440</v>
      </c>
      <c r="AS199" t="s">
        <v>2441</v>
      </c>
      <c r="AT199" t="s">
        <v>2103</v>
      </c>
      <c r="AU199">
        <v>1994</v>
      </c>
      <c r="AV199">
        <v>34</v>
      </c>
      <c r="AW199">
        <v>4</v>
      </c>
      <c r="AX199" t="s">
        <v>74</v>
      </c>
      <c r="AY199" t="s">
        <v>74</v>
      </c>
      <c r="AZ199" t="s">
        <v>74</v>
      </c>
      <c r="BA199" t="s">
        <v>74</v>
      </c>
      <c r="BB199">
        <v>576</v>
      </c>
      <c r="BC199">
        <v>587</v>
      </c>
      <c r="BD199" t="s">
        <v>74</v>
      </c>
      <c r="BE199" t="s">
        <v>74</v>
      </c>
      <c r="BF199" t="s">
        <v>74</v>
      </c>
      <c r="BG199" t="s">
        <v>74</v>
      </c>
      <c r="BH199" t="s">
        <v>74</v>
      </c>
      <c r="BI199">
        <v>12</v>
      </c>
      <c r="BJ199" t="s">
        <v>364</v>
      </c>
      <c r="BK199" t="s">
        <v>93</v>
      </c>
      <c r="BL199" t="s">
        <v>364</v>
      </c>
      <c r="BM199" t="s">
        <v>2442</v>
      </c>
      <c r="BN199" t="s">
        <v>74</v>
      </c>
      <c r="BO199" t="s">
        <v>74</v>
      </c>
      <c r="BP199" t="s">
        <v>74</v>
      </c>
      <c r="BQ199" t="s">
        <v>74</v>
      </c>
      <c r="BR199" t="s">
        <v>96</v>
      </c>
      <c r="BS199" t="s">
        <v>2451</v>
      </c>
      <c r="BT199" t="str">
        <f>HYPERLINK("https%3A%2F%2Fwww.webofscience.com%2Fwos%2Fwoscc%2Ffull-record%2FWOS:A1994PL58100015","View Full Record in Web of Science")</f>
        <v>View Full Record in Web of Science</v>
      </c>
    </row>
    <row r="200" spans="1:72" x14ac:dyDescent="0.15">
      <c r="A200" t="s">
        <v>72</v>
      </c>
      <c r="B200" t="s">
        <v>2452</v>
      </c>
      <c r="C200" t="s">
        <v>74</v>
      </c>
      <c r="D200" t="s">
        <v>74</v>
      </c>
      <c r="E200" t="s">
        <v>74</v>
      </c>
      <c r="F200" t="s">
        <v>2452</v>
      </c>
      <c r="G200" t="s">
        <v>74</v>
      </c>
      <c r="H200" t="s">
        <v>74</v>
      </c>
      <c r="I200" t="s">
        <v>2453</v>
      </c>
      <c r="J200" t="s">
        <v>2454</v>
      </c>
      <c r="K200" t="s">
        <v>74</v>
      </c>
      <c r="L200" t="s">
        <v>74</v>
      </c>
      <c r="M200" t="s">
        <v>77</v>
      </c>
      <c r="N200" t="s">
        <v>78</v>
      </c>
      <c r="O200" t="s">
        <v>74</v>
      </c>
      <c r="P200" t="s">
        <v>74</v>
      </c>
      <c r="Q200" t="s">
        <v>74</v>
      </c>
      <c r="R200" t="s">
        <v>74</v>
      </c>
      <c r="S200" t="s">
        <v>74</v>
      </c>
      <c r="T200" t="s">
        <v>2455</v>
      </c>
      <c r="U200" t="s">
        <v>2456</v>
      </c>
      <c r="V200" t="s">
        <v>2457</v>
      </c>
      <c r="W200" t="s">
        <v>2458</v>
      </c>
      <c r="X200" t="s">
        <v>2459</v>
      </c>
      <c r="Y200" t="s">
        <v>74</v>
      </c>
      <c r="Z200" t="s">
        <v>74</v>
      </c>
      <c r="AA200" t="s">
        <v>74</v>
      </c>
      <c r="AB200" t="s">
        <v>74</v>
      </c>
      <c r="AC200" t="s">
        <v>74</v>
      </c>
      <c r="AD200" t="s">
        <v>74</v>
      </c>
      <c r="AE200" t="s">
        <v>74</v>
      </c>
      <c r="AF200" t="s">
        <v>74</v>
      </c>
      <c r="AG200">
        <v>41</v>
      </c>
      <c r="AH200">
        <v>7</v>
      </c>
      <c r="AI200">
        <v>7</v>
      </c>
      <c r="AJ200">
        <v>0</v>
      </c>
      <c r="AK200">
        <v>1</v>
      </c>
      <c r="AL200" t="s">
        <v>2460</v>
      </c>
      <c r="AM200" t="s">
        <v>2461</v>
      </c>
      <c r="AN200" t="s">
        <v>2462</v>
      </c>
      <c r="AO200" t="s">
        <v>2463</v>
      </c>
      <c r="AP200" t="s">
        <v>74</v>
      </c>
      <c r="AQ200" t="s">
        <v>74</v>
      </c>
      <c r="AR200" t="s">
        <v>2464</v>
      </c>
      <c r="AS200" t="s">
        <v>2465</v>
      </c>
      <c r="AT200" t="s">
        <v>1904</v>
      </c>
      <c r="AU200">
        <v>1994</v>
      </c>
      <c r="AV200">
        <v>5</v>
      </c>
      <c r="AW200">
        <v>2</v>
      </c>
      <c r="AX200" t="s">
        <v>74</v>
      </c>
      <c r="AY200" t="s">
        <v>74</v>
      </c>
      <c r="AZ200" t="s">
        <v>74</v>
      </c>
      <c r="BA200" t="s">
        <v>74</v>
      </c>
      <c r="BB200">
        <v>119</v>
      </c>
      <c r="BC200">
        <v>126</v>
      </c>
      <c r="BD200" t="s">
        <v>74</v>
      </c>
      <c r="BE200" t="s">
        <v>2466</v>
      </c>
      <c r="BF200" t="str">
        <f>HYPERLINK("http://dx.doi.org/10.1002/ppp.3430050206","http://dx.doi.org/10.1002/ppp.3430050206")</f>
        <v>http://dx.doi.org/10.1002/ppp.3430050206</v>
      </c>
      <c r="BG200" t="s">
        <v>74</v>
      </c>
      <c r="BH200" t="s">
        <v>74</v>
      </c>
      <c r="BI200">
        <v>8</v>
      </c>
      <c r="BJ200" t="s">
        <v>2467</v>
      </c>
      <c r="BK200" t="s">
        <v>93</v>
      </c>
      <c r="BL200" t="s">
        <v>1235</v>
      </c>
      <c r="BM200" t="s">
        <v>2468</v>
      </c>
      <c r="BN200" t="s">
        <v>74</v>
      </c>
      <c r="BO200" t="s">
        <v>74</v>
      </c>
      <c r="BP200" t="s">
        <v>74</v>
      </c>
      <c r="BQ200" t="s">
        <v>74</v>
      </c>
      <c r="BR200" t="s">
        <v>96</v>
      </c>
      <c r="BS200" t="s">
        <v>2469</v>
      </c>
      <c r="BT200" t="str">
        <f>HYPERLINK("https%3A%2F%2Fwww.webofscience.com%2Fwos%2Fwoscc%2Ffull-record%2FWOS:A1994PW11300005","View Full Record in Web of Science")</f>
        <v>View Full Record in Web of Science</v>
      </c>
    </row>
    <row r="201" spans="1:72" x14ac:dyDescent="0.15">
      <c r="A201" t="s">
        <v>72</v>
      </c>
      <c r="B201" t="s">
        <v>2470</v>
      </c>
      <c r="C201" t="s">
        <v>74</v>
      </c>
      <c r="D201" t="s">
        <v>74</v>
      </c>
      <c r="E201" t="s">
        <v>74</v>
      </c>
      <c r="F201" t="s">
        <v>2470</v>
      </c>
      <c r="G201" t="s">
        <v>74</v>
      </c>
      <c r="H201" t="s">
        <v>74</v>
      </c>
      <c r="I201" t="s">
        <v>2471</v>
      </c>
      <c r="J201" t="s">
        <v>2472</v>
      </c>
      <c r="K201" t="s">
        <v>74</v>
      </c>
      <c r="L201" t="s">
        <v>74</v>
      </c>
      <c r="M201" t="s">
        <v>77</v>
      </c>
      <c r="N201" t="s">
        <v>78</v>
      </c>
      <c r="O201" t="s">
        <v>74</v>
      </c>
      <c r="P201" t="s">
        <v>74</v>
      </c>
      <c r="Q201" t="s">
        <v>74</v>
      </c>
      <c r="R201" t="s">
        <v>74</v>
      </c>
      <c r="S201" t="s">
        <v>74</v>
      </c>
      <c r="T201" t="s">
        <v>74</v>
      </c>
      <c r="U201" t="s">
        <v>74</v>
      </c>
      <c r="V201" t="s">
        <v>2473</v>
      </c>
      <c r="W201" t="s">
        <v>2474</v>
      </c>
      <c r="X201" t="s">
        <v>2475</v>
      </c>
      <c r="Y201" t="s">
        <v>2476</v>
      </c>
      <c r="Z201" t="s">
        <v>74</v>
      </c>
      <c r="AA201" t="s">
        <v>2477</v>
      </c>
      <c r="AB201" t="s">
        <v>2478</v>
      </c>
      <c r="AC201" t="s">
        <v>74</v>
      </c>
      <c r="AD201" t="s">
        <v>74</v>
      </c>
      <c r="AE201" t="s">
        <v>74</v>
      </c>
      <c r="AF201" t="s">
        <v>74</v>
      </c>
      <c r="AG201">
        <v>8</v>
      </c>
      <c r="AH201">
        <v>16</v>
      </c>
      <c r="AI201">
        <v>16</v>
      </c>
      <c r="AJ201">
        <v>0</v>
      </c>
      <c r="AK201">
        <v>0</v>
      </c>
      <c r="AL201" t="s">
        <v>1048</v>
      </c>
      <c r="AM201" t="s">
        <v>2479</v>
      </c>
      <c r="AN201" t="s">
        <v>2480</v>
      </c>
      <c r="AO201" t="s">
        <v>2481</v>
      </c>
      <c r="AP201" t="s">
        <v>74</v>
      </c>
      <c r="AQ201" t="s">
        <v>74</v>
      </c>
      <c r="AR201" t="s">
        <v>2482</v>
      </c>
      <c r="AS201" t="s">
        <v>2483</v>
      </c>
      <c r="AT201" t="s">
        <v>1904</v>
      </c>
      <c r="AU201">
        <v>1994</v>
      </c>
      <c r="AV201">
        <v>60</v>
      </c>
      <c r="AW201">
        <v>1</v>
      </c>
      <c r="AX201" t="s">
        <v>74</v>
      </c>
      <c r="AY201" t="s">
        <v>74</v>
      </c>
      <c r="AZ201" t="s">
        <v>74</v>
      </c>
      <c r="BA201" t="s">
        <v>74</v>
      </c>
      <c r="BB201">
        <v>84</v>
      </c>
      <c r="BC201">
        <v>90</v>
      </c>
      <c r="BD201" t="s">
        <v>74</v>
      </c>
      <c r="BE201" t="s">
        <v>2484</v>
      </c>
      <c r="BF201" t="str">
        <f>HYPERLINK("http://dx.doi.org/10.1111/j.1751-1097.1994.tb03947.x","http://dx.doi.org/10.1111/j.1751-1097.1994.tb03947.x")</f>
        <v>http://dx.doi.org/10.1111/j.1751-1097.1994.tb03947.x</v>
      </c>
      <c r="BG201" t="s">
        <v>74</v>
      </c>
      <c r="BH201" t="s">
        <v>74</v>
      </c>
      <c r="BI201">
        <v>7</v>
      </c>
      <c r="BJ201" t="s">
        <v>2485</v>
      </c>
      <c r="BK201" t="s">
        <v>93</v>
      </c>
      <c r="BL201" t="s">
        <v>2485</v>
      </c>
      <c r="BM201" t="s">
        <v>2486</v>
      </c>
      <c r="BN201" t="s">
        <v>74</v>
      </c>
      <c r="BO201" t="s">
        <v>74</v>
      </c>
      <c r="BP201" t="s">
        <v>74</v>
      </c>
      <c r="BQ201" t="s">
        <v>74</v>
      </c>
      <c r="BR201" t="s">
        <v>96</v>
      </c>
      <c r="BS201" t="s">
        <v>2487</v>
      </c>
      <c r="BT201" t="str">
        <f>HYPERLINK("https%3A%2F%2Fwww.webofscience.com%2Fwos%2Fwoscc%2Ffull-record%2FWOS:A1994NX70600011","View Full Record in Web of Science")</f>
        <v>View Full Record in Web of Science</v>
      </c>
    </row>
    <row r="202" spans="1:72" x14ac:dyDescent="0.15">
      <c r="A202" t="s">
        <v>72</v>
      </c>
      <c r="B202" t="s">
        <v>2488</v>
      </c>
      <c r="C202" t="s">
        <v>74</v>
      </c>
      <c r="D202" t="s">
        <v>74</v>
      </c>
      <c r="E202" t="s">
        <v>74</v>
      </c>
      <c r="F202" t="s">
        <v>2488</v>
      </c>
      <c r="G202" t="s">
        <v>74</v>
      </c>
      <c r="H202" t="s">
        <v>74</v>
      </c>
      <c r="I202" t="s">
        <v>2489</v>
      </c>
      <c r="J202" t="s">
        <v>2490</v>
      </c>
      <c r="K202" t="s">
        <v>74</v>
      </c>
      <c r="L202" t="s">
        <v>74</v>
      </c>
      <c r="M202" t="s">
        <v>77</v>
      </c>
      <c r="N202" t="s">
        <v>78</v>
      </c>
      <c r="O202" t="s">
        <v>74</v>
      </c>
      <c r="P202" t="s">
        <v>74</v>
      </c>
      <c r="Q202" t="s">
        <v>74</v>
      </c>
      <c r="R202" t="s">
        <v>74</v>
      </c>
      <c r="S202" t="s">
        <v>74</v>
      </c>
      <c r="T202" t="s">
        <v>74</v>
      </c>
      <c r="U202" t="s">
        <v>2491</v>
      </c>
      <c r="V202" t="s">
        <v>2492</v>
      </c>
      <c r="W202" t="s">
        <v>2493</v>
      </c>
      <c r="X202" t="s">
        <v>2494</v>
      </c>
      <c r="Y202" t="s">
        <v>2495</v>
      </c>
      <c r="Z202" t="s">
        <v>74</v>
      </c>
      <c r="AA202" t="s">
        <v>2496</v>
      </c>
      <c r="AB202" t="s">
        <v>2497</v>
      </c>
      <c r="AC202" t="s">
        <v>74</v>
      </c>
      <c r="AD202" t="s">
        <v>74</v>
      </c>
      <c r="AE202" t="s">
        <v>74</v>
      </c>
      <c r="AF202" t="s">
        <v>74</v>
      </c>
      <c r="AG202">
        <v>40</v>
      </c>
      <c r="AH202">
        <v>63</v>
      </c>
      <c r="AI202">
        <v>63</v>
      </c>
      <c r="AJ202">
        <v>2</v>
      </c>
      <c r="AK202">
        <v>13</v>
      </c>
      <c r="AL202" t="s">
        <v>2498</v>
      </c>
      <c r="AM202" t="s">
        <v>1078</v>
      </c>
      <c r="AN202" t="s">
        <v>2499</v>
      </c>
      <c r="AO202" t="s">
        <v>2500</v>
      </c>
      <c r="AP202" t="s">
        <v>74</v>
      </c>
      <c r="AQ202" t="s">
        <v>74</v>
      </c>
      <c r="AR202" t="s">
        <v>2490</v>
      </c>
      <c r="AS202" t="s">
        <v>2501</v>
      </c>
      <c r="AT202" t="s">
        <v>1904</v>
      </c>
      <c r="AU202">
        <v>1994</v>
      </c>
      <c r="AV202">
        <v>33</v>
      </c>
      <c r="AW202">
        <v>4</v>
      </c>
      <c r="AX202" t="s">
        <v>74</v>
      </c>
      <c r="AY202" t="s">
        <v>74</v>
      </c>
      <c r="AZ202" t="s">
        <v>74</v>
      </c>
      <c r="BA202" t="s">
        <v>74</v>
      </c>
      <c r="BB202">
        <v>248</v>
      </c>
      <c r="BC202">
        <v>270</v>
      </c>
      <c r="BD202" t="s">
        <v>74</v>
      </c>
      <c r="BE202" t="s">
        <v>2502</v>
      </c>
      <c r="BF202" t="str">
        <f>HYPERLINK("http://dx.doi.org/10.2216/i0031-8884-33-4-248.1","http://dx.doi.org/10.2216/i0031-8884-33-4-248.1")</f>
        <v>http://dx.doi.org/10.2216/i0031-8884-33-4-248.1</v>
      </c>
      <c r="BG202" t="s">
        <v>74</v>
      </c>
      <c r="BH202" t="s">
        <v>74</v>
      </c>
      <c r="BI202">
        <v>23</v>
      </c>
      <c r="BJ202" t="s">
        <v>2503</v>
      </c>
      <c r="BK202" t="s">
        <v>93</v>
      </c>
      <c r="BL202" t="s">
        <v>2503</v>
      </c>
      <c r="BM202" t="s">
        <v>2504</v>
      </c>
      <c r="BN202" t="s">
        <v>74</v>
      </c>
      <c r="BO202" t="s">
        <v>74</v>
      </c>
      <c r="BP202" t="s">
        <v>74</v>
      </c>
      <c r="BQ202" t="s">
        <v>74</v>
      </c>
      <c r="BR202" t="s">
        <v>96</v>
      </c>
      <c r="BS202" t="s">
        <v>2505</v>
      </c>
      <c r="BT202" t="str">
        <f>HYPERLINK("https%3A%2F%2Fwww.webofscience.com%2Fwos%2Fwoscc%2Ffull-record%2FWOS:A1994NY78700003","View Full Record in Web of Science")</f>
        <v>View Full Record in Web of Science</v>
      </c>
    </row>
    <row r="203" spans="1:72" x14ac:dyDescent="0.15">
      <c r="A203" t="s">
        <v>72</v>
      </c>
      <c r="B203" t="s">
        <v>2506</v>
      </c>
      <c r="C203" t="s">
        <v>74</v>
      </c>
      <c r="D203" t="s">
        <v>74</v>
      </c>
      <c r="E203" t="s">
        <v>74</v>
      </c>
      <c r="F203" t="s">
        <v>2506</v>
      </c>
      <c r="G203" t="s">
        <v>74</v>
      </c>
      <c r="H203" t="s">
        <v>74</v>
      </c>
      <c r="I203" t="s">
        <v>2507</v>
      </c>
      <c r="J203" t="s">
        <v>2508</v>
      </c>
      <c r="K203" t="s">
        <v>74</v>
      </c>
      <c r="L203" t="s">
        <v>74</v>
      </c>
      <c r="M203" t="s">
        <v>77</v>
      </c>
      <c r="N203" t="s">
        <v>78</v>
      </c>
      <c r="O203" t="s">
        <v>74</v>
      </c>
      <c r="P203" t="s">
        <v>74</v>
      </c>
      <c r="Q203" t="s">
        <v>74</v>
      </c>
      <c r="R203" t="s">
        <v>74</v>
      </c>
      <c r="S203" t="s">
        <v>74</v>
      </c>
      <c r="T203" t="s">
        <v>74</v>
      </c>
      <c r="U203" t="s">
        <v>2509</v>
      </c>
      <c r="V203" t="s">
        <v>2510</v>
      </c>
      <c r="W203" t="s">
        <v>2511</v>
      </c>
      <c r="X203" t="s">
        <v>2512</v>
      </c>
      <c r="Y203" t="s">
        <v>2513</v>
      </c>
      <c r="Z203" t="s">
        <v>74</v>
      </c>
      <c r="AA203" t="s">
        <v>2514</v>
      </c>
      <c r="AB203" t="s">
        <v>74</v>
      </c>
      <c r="AC203" t="s">
        <v>74</v>
      </c>
      <c r="AD203" t="s">
        <v>74</v>
      </c>
      <c r="AE203" t="s">
        <v>74</v>
      </c>
      <c r="AF203" t="s">
        <v>74</v>
      </c>
      <c r="AG203">
        <v>53</v>
      </c>
      <c r="AH203">
        <v>59</v>
      </c>
      <c r="AI203">
        <v>62</v>
      </c>
      <c r="AJ203">
        <v>0</v>
      </c>
      <c r="AK203">
        <v>3</v>
      </c>
      <c r="AL203" t="s">
        <v>179</v>
      </c>
      <c r="AM203" t="s">
        <v>180</v>
      </c>
      <c r="AN203" t="s">
        <v>181</v>
      </c>
      <c r="AO203" t="s">
        <v>2515</v>
      </c>
      <c r="AP203" t="s">
        <v>2516</v>
      </c>
      <c r="AQ203" t="s">
        <v>74</v>
      </c>
      <c r="AR203" t="s">
        <v>2517</v>
      </c>
      <c r="AS203" t="s">
        <v>2518</v>
      </c>
      <c r="AT203" t="s">
        <v>1904</v>
      </c>
      <c r="AU203">
        <v>1994</v>
      </c>
      <c r="AV203">
        <v>84</v>
      </c>
      <c r="AW203" t="s">
        <v>185</v>
      </c>
      <c r="AX203" t="s">
        <v>74</v>
      </c>
      <c r="AY203" t="s">
        <v>74</v>
      </c>
      <c r="AZ203" t="s">
        <v>74</v>
      </c>
      <c r="BA203" t="s">
        <v>74</v>
      </c>
      <c r="BB203">
        <v>33</v>
      </c>
      <c r="BC203">
        <v>57</v>
      </c>
      <c r="BD203" t="s">
        <v>74</v>
      </c>
      <c r="BE203" t="s">
        <v>2519</v>
      </c>
      <c r="BF203" t="str">
        <f>HYPERLINK("http://dx.doi.org/10.1016/0031-9201(94)90033-7","http://dx.doi.org/10.1016/0031-9201(94)90033-7")</f>
        <v>http://dx.doi.org/10.1016/0031-9201(94)90033-7</v>
      </c>
      <c r="BG203" t="s">
        <v>74</v>
      </c>
      <c r="BH203" t="s">
        <v>74</v>
      </c>
      <c r="BI203">
        <v>25</v>
      </c>
      <c r="BJ203" t="s">
        <v>265</v>
      </c>
      <c r="BK203" t="s">
        <v>93</v>
      </c>
      <c r="BL203" t="s">
        <v>265</v>
      </c>
      <c r="BM203" t="s">
        <v>2520</v>
      </c>
      <c r="BN203" t="s">
        <v>74</v>
      </c>
      <c r="BO203" t="s">
        <v>74</v>
      </c>
      <c r="BP203" t="s">
        <v>74</v>
      </c>
      <c r="BQ203" t="s">
        <v>74</v>
      </c>
      <c r="BR203" t="s">
        <v>96</v>
      </c>
      <c r="BS203" t="s">
        <v>2521</v>
      </c>
      <c r="BT203" t="str">
        <f>HYPERLINK("https%3A%2F%2Fwww.webofscience.com%2Fwos%2Fwoscc%2Ffull-record%2FWOS:A1994NY95200004","View Full Record in Web of Science")</f>
        <v>View Full Record in Web of Science</v>
      </c>
    </row>
    <row r="204" spans="1:72" x14ac:dyDescent="0.15">
      <c r="A204" t="s">
        <v>72</v>
      </c>
      <c r="B204" t="s">
        <v>2522</v>
      </c>
      <c r="C204" t="s">
        <v>74</v>
      </c>
      <c r="D204" t="s">
        <v>74</v>
      </c>
      <c r="E204" t="s">
        <v>74</v>
      </c>
      <c r="F204" t="s">
        <v>2522</v>
      </c>
      <c r="G204" t="s">
        <v>74</v>
      </c>
      <c r="H204" t="s">
        <v>74</v>
      </c>
      <c r="I204" t="s">
        <v>2523</v>
      </c>
      <c r="J204" t="s">
        <v>100</v>
      </c>
      <c r="K204" t="s">
        <v>74</v>
      </c>
      <c r="L204" t="s">
        <v>74</v>
      </c>
      <c r="M204" t="s">
        <v>77</v>
      </c>
      <c r="N204" t="s">
        <v>78</v>
      </c>
      <c r="O204" t="s">
        <v>74</v>
      </c>
      <c r="P204" t="s">
        <v>74</v>
      </c>
      <c r="Q204" t="s">
        <v>74</v>
      </c>
      <c r="R204" t="s">
        <v>74</v>
      </c>
      <c r="S204" t="s">
        <v>74</v>
      </c>
      <c r="T204" t="s">
        <v>2524</v>
      </c>
      <c r="U204" t="s">
        <v>74</v>
      </c>
      <c r="V204" t="s">
        <v>2525</v>
      </c>
      <c r="W204" t="s">
        <v>74</v>
      </c>
      <c r="X204" t="s">
        <v>74</v>
      </c>
      <c r="Y204" t="s">
        <v>2526</v>
      </c>
      <c r="Z204" t="s">
        <v>74</v>
      </c>
      <c r="AA204" t="s">
        <v>74</v>
      </c>
      <c r="AB204" t="s">
        <v>74</v>
      </c>
      <c r="AC204" t="s">
        <v>74</v>
      </c>
      <c r="AD204" t="s">
        <v>74</v>
      </c>
      <c r="AE204" t="s">
        <v>74</v>
      </c>
      <c r="AF204" t="s">
        <v>74</v>
      </c>
      <c r="AG204">
        <v>9</v>
      </c>
      <c r="AH204">
        <v>24</v>
      </c>
      <c r="AI204">
        <v>29</v>
      </c>
      <c r="AJ204">
        <v>1</v>
      </c>
      <c r="AK204">
        <v>8</v>
      </c>
      <c r="AL204" t="s">
        <v>108</v>
      </c>
      <c r="AM204" t="s">
        <v>109</v>
      </c>
      <c r="AN204" t="s">
        <v>127</v>
      </c>
      <c r="AO204" t="s">
        <v>111</v>
      </c>
      <c r="AP204" t="s">
        <v>74</v>
      </c>
      <c r="AQ204" t="s">
        <v>74</v>
      </c>
      <c r="AR204" t="s">
        <v>100</v>
      </c>
      <c r="AS204" t="s">
        <v>112</v>
      </c>
      <c r="AT204" t="s">
        <v>1904</v>
      </c>
      <c r="AU204">
        <v>1994</v>
      </c>
      <c r="AV204">
        <v>36</v>
      </c>
      <c r="AW204">
        <v>5</v>
      </c>
      <c r="AX204" t="s">
        <v>74</v>
      </c>
      <c r="AY204" t="s">
        <v>74</v>
      </c>
      <c r="AZ204" t="s">
        <v>74</v>
      </c>
      <c r="BA204" t="s">
        <v>74</v>
      </c>
      <c r="BB204">
        <v>1323</v>
      </c>
      <c r="BC204">
        <v>1326</v>
      </c>
      <c r="BD204" t="s">
        <v>74</v>
      </c>
      <c r="BE204" t="s">
        <v>2527</v>
      </c>
      <c r="BF204" t="str">
        <f>HYPERLINK("http://dx.doi.org/10.1016/S0031-9422(00)89660-0","http://dx.doi.org/10.1016/S0031-9422(00)89660-0")</f>
        <v>http://dx.doi.org/10.1016/S0031-9422(00)89660-0</v>
      </c>
      <c r="BG204" t="s">
        <v>74</v>
      </c>
      <c r="BH204" t="s">
        <v>74</v>
      </c>
      <c r="BI204">
        <v>4</v>
      </c>
      <c r="BJ204" t="s">
        <v>114</v>
      </c>
      <c r="BK204" t="s">
        <v>2528</v>
      </c>
      <c r="BL204" t="s">
        <v>114</v>
      </c>
      <c r="BM204" t="s">
        <v>2529</v>
      </c>
      <c r="BN204">
        <v>7765369</v>
      </c>
      <c r="BO204" t="s">
        <v>74</v>
      </c>
      <c r="BP204" t="s">
        <v>74</v>
      </c>
      <c r="BQ204" t="s">
        <v>74</v>
      </c>
      <c r="BR204" t="s">
        <v>96</v>
      </c>
      <c r="BS204" t="s">
        <v>2530</v>
      </c>
      <c r="BT204" t="str">
        <f>HYPERLINK("https%3A%2F%2Fwww.webofscience.com%2Fwos%2Fwoscc%2Ffull-record%2FWOS:A1994PC03600041","View Full Record in Web of Science")</f>
        <v>View Full Record in Web of Science</v>
      </c>
    </row>
    <row r="205" spans="1:72" x14ac:dyDescent="0.15">
      <c r="A205" t="s">
        <v>72</v>
      </c>
      <c r="B205" t="s">
        <v>2531</v>
      </c>
      <c r="C205" t="s">
        <v>74</v>
      </c>
      <c r="D205" t="s">
        <v>74</v>
      </c>
      <c r="E205" t="s">
        <v>74</v>
      </c>
      <c r="F205" t="s">
        <v>2531</v>
      </c>
      <c r="G205" t="s">
        <v>74</v>
      </c>
      <c r="H205" t="s">
        <v>74</v>
      </c>
      <c r="I205" t="s">
        <v>2532</v>
      </c>
      <c r="J205" t="s">
        <v>132</v>
      </c>
      <c r="K205" t="s">
        <v>74</v>
      </c>
      <c r="L205" t="s">
        <v>74</v>
      </c>
      <c r="M205" t="s">
        <v>77</v>
      </c>
      <c r="N205" t="s">
        <v>1188</v>
      </c>
      <c r="O205" t="s">
        <v>2533</v>
      </c>
      <c r="P205" t="s">
        <v>2534</v>
      </c>
      <c r="Q205" t="s">
        <v>2535</v>
      </c>
      <c r="R205" t="s">
        <v>74</v>
      </c>
      <c r="S205" t="s">
        <v>74</v>
      </c>
      <c r="T205" t="s">
        <v>74</v>
      </c>
      <c r="U205" t="s">
        <v>2536</v>
      </c>
      <c r="V205" t="s">
        <v>2537</v>
      </c>
      <c r="W205" t="s">
        <v>74</v>
      </c>
      <c r="X205" t="s">
        <v>74</v>
      </c>
      <c r="Y205" t="s">
        <v>2538</v>
      </c>
      <c r="Z205" t="s">
        <v>74</v>
      </c>
      <c r="AA205" t="s">
        <v>74</v>
      </c>
      <c r="AB205" t="s">
        <v>74</v>
      </c>
      <c r="AC205" t="s">
        <v>74</v>
      </c>
      <c r="AD205" t="s">
        <v>74</v>
      </c>
      <c r="AE205" t="s">
        <v>74</v>
      </c>
      <c r="AF205" t="s">
        <v>74</v>
      </c>
      <c r="AG205">
        <v>52</v>
      </c>
      <c r="AH205">
        <v>41</v>
      </c>
      <c r="AI205">
        <v>43</v>
      </c>
      <c r="AJ205">
        <v>0</v>
      </c>
      <c r="AK205">
        <v>9</v>
      </c>
      <c r="AL205" t="s">
        <v>153</v>
      </c>
      <c r="AM205" t="s">
        <v>84</v>
      </c>
      <c r="AN205" t="s">
        <v>154</v>
      </c>
      <c r="AO205" t="s">
        <v>139</v>
      </c>
      <c r="AP205" t="s">
        <v>74</v>
      </c>
      <c r="AQ205" t="s">
        <v>74</v>
      </c>
      <c r="AR205" t="s">
        <v>141</v>
      </c>
      <c r="AS205" t="s">
        <v>142</v>
      </c>
      <c r="AT205" t="s">
        <v>1904</v>
      </c>
      <c r="AU205">
        <v>1994</v>
      </c>
      <c r="AV205">
        <v>14</v>
      </c>
      <c r="AW205">
        <v>5</v>
      </c>
      <c r="AX205" t="s">
        <v>74</v>
      </c>
      <c r="AY205" t="s">
        <v>74</v>
      </c>
      <c r="AZ205" t="s">
        <v>74</v>
      </c>
      <c r="BA205" t="s">
        <v>74</v>
      </c>
      <c r="BB205">
        <v>293</v>
      </c>
      <c r="BC205">
        <v>300</v>
      </c>
      <c r="BD205" t="s">
        <v>74</v>
      </c>
      <c r="BE205" t="s">
        <v>74</v>
      </c>
      <c r="BF205" t="s">
        <v>74</v>
      </c>
      <c r="BG205" t="s">
        <v>74</v>
      </c>
      <c r="BH205" t="s">
        <v>74</v>
      </c>
      <c r="BI205">
        <v>8</v>
      </c>
      <c r="BJ205" t="s">
        <v>143</v>
      </c>
      <c r="BK205" t="s">
        <v>1201</v>
      </c>
      <c r="BL205" t="s">
        <v>144</v>
      </c>
      <c r="BM205" t="s">
        <v>2539</v>
      </c>
      <c r="BN205" t="s">
        <v>74</v>
      </c>
      <c r="BO205" t="s">
        <v>74</v>
      </c>
      <c r="BP205" t="s">
        <v>74</v>
      </c>
      <c r="BQ205" t="s">
        <v>74</v>
      </c>
      <c r="BR205" t="s">
        <v>96</v>
      </c>
      <c r="BS205" t="s">
        <v>2540</v>
      </c>
      <c r="BT205" t="str">
        <f>HYPERLINK("https%3A%2F%2Fwww.webofscience.com%2Fwos%2Fwoscc%2Ffull-record%2FWOS:A1994NW98300001","View Full Record in Web of Science")</f>
        <v>View Full Record in Web of Science</v>
      </c>
    </row>
    <row r="206" spans="1:72" x14ac:dyDescent="0.15">
      <c r="A206" t="s">
        <v>72</v>
      </c>
      <c r="B206" t="s">
        <v>2541</v>
      </c>
      <c r="C206" t="s">
        <v>74</v>
      </c>
      <c r="D206" t="s">
        <v>74</v>
      </c>
      <c r="E206" t="s">
        <v>74</v>
      </c>
      <c r="F206" t="s">
        <v>2541</v>
      </c>
      <c r="G206" t="s">
        <v>74</v>
      </c>
      <c r="H206" t="s">
        <v>74</v>
      </c>
      <c r="I206" t="s">
        <v>2542</v>
      </c>
      <c r="J206" t="s">
        <v>132</v>
      </c>
      <c r="K206" t="s">
        <v>74</v>
      </c>
      <c r="L206" t="s">
        <v>74</v>
      </c>
      <c r="M206" t="s">
        <v>77</v>
      </c>
      <c r="N206" t="s">
        <v>1188</v>
      </c>
      <c r="O206" t="s">
        <v>2533</v>
      </c>
      <c r="P206" t="s">
        <v>2534</v>
      </c>
      <c r="Q206" t="s">
        <v>2535</v>
      </c>
      <c r="R206" t="s">
        <v>74</v>
      </c>
      <c r="S206" t="s">
        <v>74</v>
      </c>
      <c r="T206" t="s">
        <v>74</v>
      </c>
      <c r="U206" t="s">
        <v>74</v>
      </c>
      <c r="V206" t="s">
        <v>74</v>
      </c>
      <c r="W206" t="s">
        <v>74</v>
      </c>
      <c r="X206" t="s">
        <v>74</v>
      </c>
      <c r="Y206" t="s">
        <v>74</v>
      </c>
      <c r="Z206" t="s">
        <v>74</v>
      </c>
      <c r="AA206" t="s">
        <v>74</v>
      </c>
      <c r="AB206" t="s">
        <v>74</v>
      </c>
      <c r="AC206" t="s">
        <v>74</v>
      </c>
      <c r="AD206" t="s">
        <v>74</v>
      </c>
      <c r="AE206" t="s">
        <v>74</v>
      </c>
      <c r="AF206" t="s">
        <v>74</v>
      </c>
      <c r="AG206">
        <v>0</v>
      </c>
      <c r="AH206">
        <v>1</v>
      </c>
      <c r="AI206">
        <v>2</v>
      </c>
      <c r="AJ206">
        <v>0</v>
      </c>
      <c r="AK206">
        <v>4</v>
      </c>
      <c r="AL206" t="s">
        <v>153</v>
      </c>
      <c r="AM206" t="s">
        <v>84</v>
      </c>
      <c r="AN206" t="s">
        <v>154</v>
      </c>
      <c r="AO206" t="s">
        <v>139</v>
      </c>
      <c r="AP206" t="s">
        <v>74</v>
      </c>
      <c r="AQ206" t="s">
        <v>74</v>
      </c>
      <c r="AR206" t="s">
        <v>141</v>
      </c>
      <c r="AS206" t="s">
        <v>142</v>
      </c>
      <c r="AT206" t="s">
        <v>1904</v>
      </c>
      <c r="AU206">
        <v>1994</v>
      </c>
      <c r="AV206">
        <v>14</v>
      </c>
      <c r="AW206">
        <v>5</v>
      </c>
      <c r="AX206" t="s">
        <v>74</v>
      </c>
      <c r="AY206" t="s">
        <v>74</v>
      </c>
      <c r="AZ206" t="s">
        <v>74</v>
      </c>
      <c r="BA206" t="s">
        <v>74</v>
      </c>
      <c r="BB206">
        <v>301</v>
      </c>
      <c r="BC206">
        <v>305</v>
      </c>
      <c r="BD206" t="s">
        <v>74</v>
      </c>
      <c r="BE206" t="s">
        <v>74</v>
      </c>
      <c r="BF206" t="s">
        <v>74</v>
      </c>
      <c r="BG206" t="s">
        <v>74</v>
      </c>
      <c r="BH206" t="s">
        <v>74</v>
      </c>
      <c r="BI206">
        <v>5</v>
      </c>
      <c r="BJ206" t="s">
        <v>143</v>
      </c>
      <c r="BK206" t="s">
        <v>1201</v>
      </c>
      <c r="BL206" t="s">
        <v>144</v>
      </c>
      <c r="BM206" t="s">
        <v>2539</v>
      </c>
      <c r="BN206" t="s">
        <v>74</v>
      </c>
      <c r="BO206" t="s">
        <v>74</v>
      </c>
      <c r="BP206" t="s">
        <v>74</v>
      </c>
      <c r="BQ206" t="s">
        <v>74</v>
      </c>
      <c r="BR206" t="s">
        <v>96</v>
      </c>
      <c r="BS206" t="s">
        <v>2543</v>
      </c>
      <c r="BT206" t="str">
        <f>HYPERLINK("https%3A%2F%2Fwww.webofscience.com%2Fwos%2Fwoscc%2Ffull-record%2FWOS:A1994NW98300002","View Full Record in Web of Science")</f>
        <v>View Full Record in Web of Science</v>
      </c>
    </row>
    <row r="207" spans="1:72" x14ac:dyDescent="0.15">
      <c r="A207" t="s">
        <v>72</v>
      </c>
      <c r="B207" t="s">
        <v>2544</v>
      </c>
      <c r="C207" t="s">
        <v>74</v>
      </c>
      <c r="D207" t="s">
        <v>74</v>
      </c>
      <c r="E207" t="s">
        <v>74</v>
      </c>
      <c r="F207" t="s">
        <v>2544</v>
      </c>
      <c r="G207" t="s">
        <v>74</v>
      </c>
      <c r="H207" t="s">
        <v>74</v>
      </c>
      <c r="I207" t="s">
        <v>2545</v>
      </c>
      <c r="J207" t="s">
        <v>132</v>
      </c>
      <c r="K207" t="s">
        <v>74</v>
      </c>
      <c r="L207" t="s">
        <v>74</v>
      </c>
      <c r="M207" t="s">
        <v>77</v>
      </c>
      <c r="N207" t="s">
        <v>1188</v>
      </c>
      <c r="O207" t="s">
        <v>2533</v>
      </c>
      <c r="P207" t="s">
        <v>2534</v>
      </c>
      <c r="Q207" t="s">
        <v>2535</v>
      </c>
      <c r="R207" t="s">
        <v>74</v>
      </c>
      <c r="S207" t="s">
        <v>74</v>
      </c>
      <c r="T207" t="s">
        <v>74</v>
      </c>
      <c r="U207" t="s">
        <v>2546</v>
      </c>
      <c r="V207" t="s">
        <v>74</v>
      </c>
      <c r="W207" t="s">
        <v>74</v>
      </c>
      <c r="X207" t="s">
        <v>74</v>
      </c>
      <c r="Y207" t="s">
        <v>2547</v>
      </c>
      <c r="Z207" t="s">
        <v>74</v>
      </c>
      <c r="AA207" t="s">
        <v>74</v>
      </c>
      <c r="AB207" t="s">
        <v>74</v>
      </c>
      <c r="AC207" t="s">
        <v>74</v>
      </c>
      <c r="AD207" t="s">
        <v>74</v>
      </c>
      <c r="AE207" t="s">
        <v>74</v>
      </c>
      <c r="AF207" t="s">
        <v>74</v>
      </c>
      <c r="AG207">
        <v>35</v>
      </c>
      <c r="AH207">
        <v>37</v>
      </c>
      <c r="AI207">
        <v>42</v>
      </c>
      <c r="AJ207">
        <v>0</v>
      </c>
      <c r="AK207">
        <v>2</v>
      </c>
      <c r="AL207" t="s">
        <v>153</v>
      </c>
      <c r="AM207" t="s">
        <v>84</v>
      </c>
      <c r="AN207" t="s">
        <v>154</v>
      </c>
      <c r="AO207" t="s">
        <v>139</v>
      </c>
      <c r="AP207" t="s">
        <v>74</v>
      </c>
      <c r="AQ207" t="s">
        <v>74</v>
      </c>
      <c r="AR207" t="s">
        <v>141</v>
      </c>
      <c r="AS207" t="s">
        <v>142</v>
      </c>
      <c r="AT207" t="s">
        <v>1904</v>
      </c>
      <c r="AU207">
        <v>1994</v>
      </c>
      <c r="AV207">
        <v>14</v>
      </c>
      <c r="AW207">
        <v>5</v>
      </c>
      <c r="AX207" t="s">
        <v>74</v>
      </c>
      <c r="AY207" t="s">
        <v>74</v>
      </c>
      <c r="AZ207" t="s">
        <v>74</v>
      </c>
      <c r="BA207" t="s">
        <v>74</v>
      </c>
      <c r="BB207">
        <v>307</v>
      </c>
      <c r="BC207">
        <v>313</v>
      </c>
      <c r="BD207" t="s">
        <v>74</v>
      </c>
      <c r="BE207" t="s">
        <v>74</v>
      </c>
      <c r="BF207" t="s">
        <v>74</v>
      </c>
      <c r="BG207" t="s">
        <v>74</v>
      </c>
      <c r="BH207" t="s">
        <v>74</v>
      </c>
      <c r="BI207">
        <v>7</v>
      </c>
      <c r="BJ207" t="s">
        <v>143</v>
      </c>
      <c r="BK207" t="s">
        <v>1201</v>
      </c>
      <c r="BL207" t="s">
        <v>144</v>
      </c>
      <c r="BM207" t="s">
        <v>2539</v>
      </c>
      <c r="BN207" t="s">
        <v>74</v>
      </c>
      <c r="BO207" t="s">
        <v>74</v>
      </c>
      <c r="BP207" t="s">
        <v>74</v>
      </c>
      <c r="BQ207" t="s">
        <v>74</v>
      </c>
      <c r="BR207" t="s">
        <v>96</v>
      </c>
      <c r="BS207" t="s">
        <v>2548</v>
      </c>
      <c r="BT207" t="str">
        <f>HYPERLINK("https%3A%2F%2Fwww.webofscience.com%2Fwos%2Fwoscc%2Ffull-record%2FWOS:A1994NW98300003","View Full Record in Web of Science")</f>
        <v>View Full Record in Web of Science</v>
      </c>
    </row>
    <row r="208" spans="1:72" x14ac:dyDescent="0.15">
      <c r="A208" t="s">
        <v>72</v>
      </c>
      <c r="B208" t="s">
        <v>2549</v>
      </c>
      <c r="C208" t="s">
        <v>74</v>
      </c>
      <c r="D208" t="s">
        <v>74</v>
      </c>
      <c r="E208" t="s">
        <v>74</v>
      </c>
      <c r="F208" t="s">
        <v>2549</v>
      </c>
      <c r="G208" t="s">
        <v>74</v>
      </c>
      <c r="H208" t="s">
        <v>74</v>
      </c>
      <c r="I208" t="s">
        <v>2550</v>
      </c>
      <c r="J208" t="s">
        <v>132</v>
      </c>
      <c r="K208" t="s">
        <v>74</v>
      </c>
      <c r="L208" t="s">
        <v>74</v>
      </c>
      <c r="M208" t="s">
        <v>77</v>
      </c>
      <c r="N208" t="s">
        <v>1188</v>
      </c>
      <c r="O208" t="s">
        <v>2533</v>
      </c>
      <c r="P208" t="s">
        <v>2534</v>
      </c>
      <c r="Q208" t="s">
        <v>2535</v>
      </c>
      <c r="R208" t="s">
        <v>74</v>
      </c>
      <c r="S208" t="s">
        <v>74</v>
      </c>
      <c r="T208" t="s">
        <v>74</v>
      </c>
      <c r="U208" t="s">
        <v>2551</v>
      </c>
      <c r="V208" t="s">
        <v>2552</v>
      </c>
      <c r="W208" t="s">
        <v>74</v>
      </c>
      <c r="X208" t="s">
        <v>74</v>
      </c>
      <c r="Y208" t="s">
        <v>2553</v>
      </c>
      <c r="Z208" t="s">
        <v>74</v>
      </c>
      <c r="AA208" t="s">
        <v>74</v>
      </c>
      <c r="AB208" t="s">
        <v>74</v>
      </c>
      <c r="AC208" t="s">
        <v>74</v>
      </c>
      <c r="AD208" t="s">
        <v>74</v>
      </c>
      <c r="AE208" t="s">
        <v>74</v>
      </c>
      <c r="AF208" t="s">
        <v>74</v>
      </c>
      <c r="AG208">
        <v>30</v>
      </c>
      <c r="AH208">
        <v>8</v>
      </c>
      <c r="AI208">
        <v>8</v>
      </c>
      <c r="AJ208">
        <v>0</v>
      </c>
      <c r="AK208">
        <v>7</v>
      </c>
      <c r="AL208" t="s">
        <v>153</v>
      </c>
      <c r="AM208" t="s">
        <v>84</v>
      </c>
      <c r="AN208" t="s">
        <v>154</v>
      </c>
      <c r="AO208" t="s">
        <v>139</v>
      </c>
      <c r="AP208" t="s">
        <v>74</v>
      </c>
      <c r="AQ208" t="s">
        <v>74</v>
      </c>
      <c r="AR208" t="s">
        <v>141</v>
      </c>
      <c r="AS208" t="s">
        <v>142</v>
      </c>
      <c r="AT208" t="s">
        <v>1904</v>
      </c>
      <c r="AU208">
        <v>1994</v>
      </c>
      <c r="AV208">
        <v>14</v>
      </c>
      <c r="AW208">
        <v>5</v>
      </c>
      <c r="AX208" t="s">
        <v>74</v>
      </c>
      <c r="AY208" t="s">
        <v>74</v>
      </c>
      <c r="AZ208" t="s">
        <v>74</v>
      </c>
      <c r="BA208" t="s">
        <v>74</v>
      </c>
      <c r="BB208">
        <v>315</v>
      </c>
      <c r="BC208">
        <v>318</v>
      </c>
      <c r="BD208" t="s">
        <v>74</v>
      </c>
      <c r="BE208" t="s">
        <v>2554</v>
      </c>
      <c r="BF208" t="str">
        <f>HYPERLINK("http://dx.doi.org/10.1007/BF00238446","http://dx.doi.org/10.1007/BF00238446")</f>
        <v>http://dx.doi.org/10.1007/BF00238446</v>
      </c>
      <c r="BG208" t="s">
        <v>74</v>
      </c>
      <c r="BH208" t="s">
        <v>74</v>
      </c>
      <c r="BI208">
        <v>4</v>
      </c>
      <c r="BJ208" t="s">
        <v>143</v>
      </c>
      <c r="BK208" t="s">
        <v>1201</v>
      </c>
      <c r="BL208" t="s">
        <v>144</v>
      </c>
      <c r="BM208" t="s">
        <v>2539</v>
      </c>
      <c r="BN208" t="s">
        <v>74</v>
      </c>
      <c r="BO208" t="s">
        <v>74</v>
      </c>
      <c r="BP208" t="s">
        <v>74</v>
      </c>
      <c r="BQ208" t="s">
        <v>74</v>
      </c>
      <c r="BR208" t="s">
        <v>96</v>
      </c>
      <c r="BS208" t="s">
        <v>2555</v>
      </c>
      <c r="BT208" t="str">
        <f>HYPERLINK("https%3A%2F%2Fwww.webofscience.com%2Fwos%2Fwoscc%2Ffull-record%2FWOS:A1994NW98300004","View Full Record in Web of Science")</f>
        <v>View Full Record in Web of Science</v>
      </c>
    </row>
    <row r="209" spans="1:72" x14ac:dyDescent="0.15">
      <c r="A209" t="s">
        <v>72</v>
      </c>
      <c r="B209" t="s">
        <v>2556</v>
      </c>
      <c r="C209" t="s">
        <v>74</v>
      </c>
      <c r="D209" t="s">
        <v>74</v>
      </c>
      <c r="E209" t="s">
        <v>74</v>
      </c>
      <c r="F209" t="s">
        <v>2556</v>
      </c>
      <c r="G209" t="s">
        <v>74</v>
      </c>
      <c r="H209" t="s">
        <v>74</v>
      </c>
      <c r="I209" t="s">
        <v>2557</v>
      </c>
      <c r="J209" t="s">
        <v>132</v>
      </c>
      <c r="K209" t="s">
        <v>74</v>
      </c>
      <c r="L209" t="s">
        <v>74</v>
      </c>
      <c r="M209" t="s">
        <v>77</v>
      </c>
      <c r="N209" t="s">
        <v>1188</v>
      </c>
      <c r="O209" t="s">
        <v>2533</v>
      </c>
      <c r="P209" t="s">
        <v>2534</v>
      </c>
      <c r="Q209" t="s">
        <v>2535</v>
      </c>
      <c r="R209" t="s">
        <v>74</v>
      </c>
      <c r="S209" t="s">
        <v>74</v>
      </c>
      <c r="T209" t="s">
        <v>74</v>
      </c>
      <c r="U209" t="s">
        <v>2558</v>
      </c>
      <c r="V209" t="s">
        <v>2559</v>
      </c>
      <c r="W209" t="s">
        <v>74</v>
      </c>
      <c r="X209" t="s">
        <v>74</v>
      </c>
      <c r="Y209" t="s">
        <v>2560</v>
      </c>
      <c r="Z209" t="s">
        <v>74</v>
      </c>
      <c r="AA209" t="s">
        <v>74</v>
      </c>
      <c r="AB209" t="s">
        <v>74</v>
      </c>
      <c r="AC209" t="s">
        <v>74</v>
      </c>
      <c r="AD209" t="s">
        <v>74</v>
      </c>
      <c r="AE209" t="s">
        <v>74</v>
      </c>
      <c r="AF209" t="s">
        <v>74</v>
      </c>
      <c r="AG209">
        <v>59</v>
      </c>
      <c r="AH209">
        <v>40</v>
      </c>
      <c r="AI209">
        <v>45</v>
      </c>
      <c r="AJ209">
        <v>0</v>
      </c>
      <c r="AK209">
        <v>15</v>
      </c>
      <c r="AL209" t="s">
        <v>153</v>
      </c>
      <c r="AM209" t="s">
        <v>84</v>
      </c>
      <c r="AN209" t="s">
        <v>154</v>
      </c>
      <c r="AO209" t="s">
        <v>139</v>
      </c>
      <c r="AP209" t="s">
        <v>74</v>
      </c>
      <c r="AQ209" t="s">
        <v>74</v>
      </c>
      <c r="AR209" t="s">
        <v>141</v>
      </c>
      <c r="AS209" t="s">
        <v>142</v>
      </c>
      <c r="AT209" t="s">
        <v>1904</v>
      </c>
      <c r="AU209">
        <v>1994</v>
      </c>
      <c r="AV209">
        <v>14</v>
      </c>
      <c r="AW209">
        <v>5</v>
      </c>
      <c r="AX209" t="s">
        <v>74</v>
      </c>
      <c r="AY209" t="s">
        <v>74</v>
      </c>
      <c r="AZ209" t="s">
        <v>74</v>
      </c>
      <c r="BA209" t="s">
        <v>74</v>
      </c>
      <c r="BB209">
        <v>319</v>
      </c>
      <c r="BC209">
        <v>324</v>
      </c>
      <c r="BD209" t="s">
        <v>74</v>
      </c>
      <c r="BE209" t="s">
        <v>74</v>
      </c>
      <c r="BF209" t="s">
        <v>74</v>
      </c>
      <c r="BG209" t="s">
        <v>74</v>
      </c>
      <c r="BH209" t="s">
        <v>74</v>
      </c>
      <c r="BI209">
        <v>6</v>
      </c>
      <c r="BJ209" t="s">
        <v>143</v>
      </c>
      <c r="BK209" t="s">
        <v>1201</v>
      </c>
      <c r="BL209" t="s">
        <v>144</v>
      </c>
      <c r="BM209" t="s">
        <v>2539</v>
      </c>
      <c r="BN209" t="s">
        <v>74</v>
      </c>
      <c r="BO209" t="s">
        <v>74</v>
      </c>
      <c r="BP209" t="s">
        <v>74</v>
      </c>
      <c r="BQ209" t="s">
        <v>74</v>
      </c>
      <c r="BR209" t="s">
        <v>96</v>
      </c>
      <c r="BS209" t="s">
        <v>2561</v>
      </c>
      <c r="BT209" t="str">
        <f>HYPERLINK("https%3A%2F%2Fwww.webofscience.com%2Fwos%2Fwoscc%2Ffull-record%2FWOS:A1994NW98300005","View Full Record in Web of Science")</f>
        <v>View Full Record in Web of Science</v>
      </c>
    </row>
    <row r="210" spans="1:72" x14ac:dyDescent="0.15">
      <c r="A210" t="s">
        <v>72</v>
      </c>
      <c r="B210" t="s">
        <v>2562</v>
      </c>
      <c r="C210" t="s">
        <v>74</v>
      </c>
      <c r="D210" t="s">
        <v>74</v>
      </c>
      <c r="E210" t="s">
        <v>74</v>
      </c>
      <c r="F210" t="s">
        <v>2562</v>
      </c>
      <c r="G210" t="s">
        <v>74</v>
      </c>
      <c r="H210" t="s">
        <v>74</v>
      </c>
      <c r="I210" t="s">
        <v>2563</v>
      </c>
      <c r="J210" t="s">
        <v>132</v>
      </c>
      <c r="K210" t="s">
        <v>74</v>
      </c>
      <c r="L210" t="s">
        <v>74</v>
      </c>
      <c r="M210" t="s">
        <v>77</v>
      </c>
      <c r="N210" t="s">
        <v>78</v>
      </c>
      <c r="O210" t="s">
        <v>74</v>
      </c>
      <c r="P210" t="s">
        <v>74</v>
      </c>
      <c r="Q210" t="s">
        <v>74</v>
      </c>
      <c r="R210" t="s">
        <v>74</v>
      </c>
      <c r="S210" t="s">
        <v>74</v>
      </c>
      <c r="T210" t="s">
        <v>74</v>
      </c>
      <c r="U210" t="s">
        <v>2564</v>
      </c>
      <c r="V210" t="s">
        <v>2565</v>
      </c>
      <c r="W210" t="s">
        <v>74</v>
      </c>
      <c r="X210" t="s">
        <v>74</v>
      </c>
      <c r="Y210" t="s">
        <v>2566</v>
      </c>
      <c r="Z210" t="s">
        <v>74</v>
      </c>
      <c r="AA210" t="s">
        <v>2567</v>
      </c>
      <c r="AB210" t="s">
        <v>74</v>
      </c>
      <c r="AC210" t="s">
        <v>74</v>
      </c>
      <c r="AD210" t="s">
        <v>74</v>
      </c>
      <c r="AE210" t="s">
        <v>74</v>
      </c>
      <c r="AF210" t="s">
        <v>74</v>
      </c>
      <c r="AG210">
        <v>16</v>
      </c>
      <c r="AH210">
        <v>13</v>
      </c>
      <c r="AI210">
        <v>16</v>
      </c>
      <c r="AJ210">
        <v>0</v>
      </c>
      <c r="AK210">
        <v>5</v>
      </c>
      <c r="AL210" t="s">
        <v>153</v>
      </c>
      <c r="AM210" t="s">
        <v>84</v>
      </c>
      <c r="AN210" t="s">
        <v>154</v>
      </c>
      <c r="AO210" t="s">
        <v>139</v>
      </c>
      <c r="AP210" t="s">
        <v>74</v>
      </c>
      <c r="AQ210" t="s">
        <v>74</v>
      </c>
      <c r="AR210" t="s">
        <v>141</v>
      </c>
      <c r="AS210" t="s">
        <v>142</v>
      </c>
      <c r="AT210" t="s">
        <v>1904</v>
      </c>
      <c r="AU210">
        <v>1994</v>
      </c>
      <c r="AV210">
        <v>14</v>
      </c>
      <c r="AW210">
        <v>5</v>
      </c>
      <c r="AX210" t="s">
        <v>74</v>
      </c>
      <c r="AY210" t="s">
        <v>74</v>
      </c>
      <c r="AZ210" t="s">
        <v>74</v>
      </c>
      <c r="BA210" t="s">
        <v>74</v>
      </c>
      <c r="BB210">
        <v>325</v>
      </c>
      <c r="BC210">
        <v>330</v>
      </c>
      <c r="BD210" t="s">
        <v>74</v>
      </c>
      <c r="BE210" t="s">
        <v>74</v>
      </c>
      <c r="BF210" t="s">
        <v>74</v>
      </c>
      <c r="BG210" t="s">
        <v>74</v>
      </c>
      <c r="BH210" t="s">
        <v>74</v>
      </c>
      <c r="BI210">
        <v>6</v>
      </c>
      <c r="BJ210" t="s">
        <v>143</v>
      </c>
      <c r="BK210" t="s">
        <v>93</v>
      </c>
      <c r="BL210" t="s">
        <v>144</v>
      </c>
      <c r="BM210" t="s">
        <v>2539</v>
      </c>
      <c r="BN210" t="s">
        <v>74</v>
      </c>
      <c r="BO210" t="s">
        <v>74</v>
      </c>
      <c r="BP210" t="s">
        <v>74</v>
      </c>
      <c r="BQ210" t="s">
        <v>74</v>
      </c>
      <c r="BR210" t="s">
        <v>96</v>
      </c>
      <c r="BS210" t="s">
        <v>2568</v>
      </c>
      <c r="BT210" t="str">
        <f>HYPERLINK("https%3A%2F%2Fwww.webofscience.com%2Fwos%2Fwoscc%2Ffull-record%2FWOS:A1994NW98300006","View Full Record in Web of Science")</f>
        <v>View Full Record in Web of Science</v>
      </c>
    </row>
    <row r="211" spans="1:72" x14ac:dyDescent="0.15">
      <c r="A211" t="s">
        <v>72</v>
      </c>
      <c r="B211" t="s">
        <v>2569</v>
      </c>
      <c r="C211" t="s">
        <v>74</v>
      </c>
      <c r="D211" t="s">
        <v>74</v>
      </c>
      <c r="E211" t="s">
        <v>74</v>
      </c>
      <c r="F211" t="s">
        <v>2569</v>
      </c>
      <c r="G211" t="s">
        <v>74</v>
      </c>
      <c r="H211" t="s">
        <v>74</v>
      </c>
      <c r="I211" t="s">
        <v>2570</v>
      </c>
      <c r="J211" t="s">
        <v>132</v>
      </c>
      <c r="K211" t="s">
        <v>74</v>
      </c>
      <c r="L211" t="s">
        <v>74</v>
      </c>
      <c r="M211" t="s">
        <v>77</v>
      </c>
      <c r="N211" t="s">
        <v>78</v>
      </c>
      <c r="O211" t="s">
        <v>74</v>
      </c>
      <c r="P211" t="s">
        <v>74</v>
      </c>
      <c r="Q211" t="s">
        <v>74</v>
      </c>
      <c r="R211" t="s">
        <v>74</v>
      </c>
      <c r="S211" t="s">
        <v>74</v>
      </c>
      <c r="T211" t="s">
        <v>74</v>
      </c>
      <c r="U211" t="s">
        <v>2571</v>
      </c>
      <c r="V211" t="s">
        <v>2572</v>
      </c>
      <c r="W211" t="s">
        <v>74</v>
      </c>
      <c r="X211" t="s">
        <v>74</v>
      </c>
      <c r="Y211" t="s">
        <v>2573</v>
      </c>
      <c r="Z211" t="s">
        <v>74</v>
      </c>
      <c r="AA211" t="s">
        <v>74</v>
      </c>
      <c r="AB211" t="s">
        <v>74</v>
      </c>
      <c r="AC211" t="s">
        <v>74</v>
      </c>
      <c r="AD211" t="s">
        <v>74</v>
      </c>
      <c r="AE211" t="s">
        <v>74</v>
      </c>
      <c r="AF211" t="s">
        <v>74</v>
      </c>
      <c r="AG211">
        <v>17</v>
      </c>
      <c r="AH211">
        <v>6</v>
      </c>
      <c r="AI211">
        <v>7</v>
      </c>
      <c r="AJ211">
        <v>0</v>
      </c>
      <c r="AK211">
        <v>0</v>
      </c>
      <c r="AL211" t="s">
        <v>153</v>
      </c>
      <c r="AM211" t="s">
        <v>84</v>
      </c>
      <c r="AN211" t="s">
        <v>154</v>
      </c>
      <c r="AO211" t="s">
        <v>139</v>
      </c>
      <c r="AP211" t="s">
        <v>74</v>
      </c>
      <c r="AQ211" t="s">
        <v>74</v>
      </c>
      <c r="AR211" t="s">
        <v>141</v>
      </c>
      <c r="AS211" t="s">
        <v>142</v>
      </c>
      <c r="AT211" t="s">
        <v>1904</v>
      </c>
      <c r="AU211">
        <v>1994</v>
      </c>
      <c r="AV211">
        <v>14</v>
      </c>
      <c r="AW211">
        <v>5</v>
      </c>
      <c r="AX211" t="s">
        <v>74</v>
      </c>
      <c r="AY211" t="s">
        <v>74</v>
      </c>
      <c r="AZ211" t="s">
        <v>74</v>
      </c>
      <c r="BA211" t="s">
        <v>74</v>
      </c>
      <c r="BB211">
        <v>343</v>
      </c>
      <c r="BC211">
        <v>350</v>
      </c>
      <c r="BD211" t="s">
        <v>74</v>
      </c>
      <c r="BE211" t="s">
        <v>74</v>
      </c>
      <c r="BF211" t="s">
        <v>74</v>
      </c>
      <c r="BG211" t="s">
        <v>74</v>
      </c>
      <c r="BH211" t="s">
        <v>74</v>
      </c>
      <c r="BI211">
        <v>8</v>
      </c>
      <c r="BJ211" t="s">
        <v>143</v>
      </c>
      <c r="BK211" t="s">
        <v>93</v>
      </c>
      <c r="BL211" t="s">
        <v>144</v>
      </c>
      <c r="BM211" t="s">
        <v>2539</v>
      </c>
      <c r="BN211" t="s">
        <v>74</v>
      </c>
      <c r="BO211" t="s">
        <v>74</v>
      </c>
      <c r="BP211" t="s">
        <v>74</v>
      </c>
      <c r="BQ211" t="s">
        <v>74</v>
      </c>
      <c r="BR211" t="s">
        <v>96</v>
      </c>
      <c r="BS211" t="s">
        <v>2574</v>
      </c>
      <c r="BT211" t="str">
        <f>HYPERLINK("https%3A%2F%2Fwww.webofscience.com%2Fwos%2Fwoscc%2Ffull-record%2FWOS:A1994NW98300008","View Full Record in Web of Science")</f>
        <v>View Full Record in Web of Science</v>
      </c>
    </row>
    <row r="212" spans="1:72" x14ac:dyDescent="0.15">
      <c r="A212" t="s">
        <v>72</v>
      </c>
      <c r="B212" t="s">
        <v>2575</v>
      </c>
      <c r="C212" t="s">
        <v>74</v>
      </c>
      <c r="D212" t="s">
        <v>74</v>
      </c>
      <c r="E212" t="s">
        <v>74</v>
      </c>
      <c r="F212" t="s">
        <v>2575</v>
      </c>
      <c r="G212" t="s">
        <v>74</v>
      </c>
      <c r="H212" t="s">
        <v>74</v>
      </c>
      <c r="I212" t="s">
        <v>2576</v>
      </c>
      <c r="J212" t="s">
        <v>2577</v>
      </c>
      <c r="K212" t="s">
        <v>74</v>
      </c>
      <c r="L212" t="s">
        <v>74</v>
      </c>
      <c r="M212" t="s">
        <v>77</v>
      </c>
      <c r="N212" t="s">
        <v>78</v>
      </c>
      <c r="O212" t="s">
        <v>74</v>
      </c>
      <c r="P212" t="s">
        <v>74</v>
      </c>
      <c r="Q212" t="s">
        <v>74</v>
      </c>
      <c r="R212" t="s">
        <v>74</v>
      </c>
      <c r="S212" t="s">
        <v>74</v>
      </c>
      <c r="T212" t="s">
        <v>74</v>
      </c>
      <c r="U212" t="s">
        <v>2578</v>
      </c>
      <c r="V212" t="s">
        <v>2579</v>
      </c>
      <c r="W212" t="s">
        <v>2580</v>
      </c>
      <c r="X212" t="s">
        <v>2581</v>
      </c>
      <c r="Y212" t="s">
        <v>74</v>
      </c>
      <c r="Z212" t="s">
        <v>74</v>
      </c>
      <c r="AA212" t="s">
        <v>2582</v>
      </c>
      <c r="AB212" t="s">
        <v>74</v>
      </c>
      <c r="AC212" t="s">
        <v>74</v>
      </c>
      <c r="AD212" t="s">
        <v>74</v>
      </c>
      <c r="AE212" t="s">
        <v>74</v>
      </c>
      <c r="AF212" t="s">
        <v>74</v>
      </c>
      <c r="AG212">
        <v>51</v>
      </c>
      <c r="AH212">
        <v>52</v>
      </c>
      <c r="AI212">
        <v>55</v>
      </c>
      <c r="AJ212">
        <v>0</v>
      </c>
      <c r="AK212">
        <v>10</v>
      </c>
      <c r="AL212" t="s">
        <v>2583</v>
      </c>
      <c r="AM212" t="s">
        <v>2584</v>
      </c>
      <c r="AN212" t="s">
        <v>2585</v>
      </c>
      <c r="AO212" t="s">
        <v>2586</v>
      </c>
      <c r="AP212" t="s">
        <v>74</v>
      </c>
      <c r="AQ212" t="s">
        <v>74</v>
      </c>
      <c r="AR212" t="s">
        <v>2587</v>
      </c>
      <c r="AS212" t="s">
        <v>2588</v>
      </c>
      <c r="AT212" t="s">
        <v>1904</v>
      </c>
      <c r="AU212">
        <v>1994</v>
      </c>
      <c r="AV212">
        <v>120</v>
      </c>
      <c r="AW212">
        <v>518</v>
      </c>
      <c r="AX212" t="s">
        <v>2589</v>
      </c>
      <c r="AY212" t="s">
        <v>74</v>
      </c>
      <c r="AZ212" t="s">
        <v>74</v>
      </c>
      <c r="BA212" t="s">
        <v>74</v>
      </c>
      <c r="BB212">
        <v>1017</v>
      </c>
      <c r="BC212">
        <v>1044</v>
      </c>
      <c r="BD212" t="s">
        <v>74</v>
      </c>
      <c r="BE212" t="s">
        <v>2590</v>
      </c>
      <c r="BF212" t="str">
        <f>HYPERLINK("http://dx.doi.org/10.1002/qj.49712051811","http://dx.doi.org/10.1002/qj.49712051811")</f>
        <v>http://dx.doi.org/10.1002/qj.49712051811</v>
      </c>
      <c r="BG212" t="s">
        <v>74</v>
      </c>
      <c r="BH212" t="s">
        <v>74</v>
      </c>
      <c r="BI212">
        <v>28</v>
      </c>
      <c r="BJ212" t="s">
        <v>293</v>
      </c>
      <c r="BK212" t="s">
        <v>93</v>
      </c>
      <c r="BL212" t="s">
        <v>293</v>
      </c>
      <c r="BM212" t="s">
        <v>2591</v>
      </c>
      <c r="BN212" t="s">
        <v>74</v>
      </c>
      <c r="BO212" t="s">
        <v>2592</v>
      </c>
      <c r="BP212" t="s">
        <v>74</v>
      </c>
      <c r="BQ212" t="s">
        <v>74</v>
      </c>
      <c r="BR212" t="s">
        <v>96</v>
      </c>
      <c r="BS212" t="s">
        <v>2593</v>
      </c>
      <c r="BT212" t="str">
        <f>HYPERLINK("https%3A%2F%2Fwww.webofscience.com%2Fwos%2Fwoscc%2Ffull-record%2FWOS:A1994NX22900010","View Full Record in Web of Science")</f>
        <v>View Full Record in Web of Science</v>
      </c>
    </row>
    <row r="213" spans="1:72" x14ac:dyDescent="0.15">
      <c r="A213" t="s">
        <v>72</v>
      </c>
      <c r="B213" t="s">
        <v>2594</v>
      </c>
      <c r="C213" t="s">
        <v>74</v>
      </c>
      <c r="D213" t="s">
        <v>74</v>
      </c>
      <c r="E213" t="s">
        <v>74</v>
      </c>
      <c r="F213" t="s">
        <v>2594</v>
      </c>
      <c r="G213" t="s">
        <v>74</v>
      </c>
      <c r="H213" t="s">
        <v>74</v>
      </c>
      <c r="I213" t="s">
        <v>2595</v>
      </c>
      <c r="J213" t="s">
        <v>2596</v>
      </c>
      <c r="K213" t="s">
        <v>74</v>
      </c>
      <c r="L213" t="s">
        <v>74</v>
      </c>
      <c r="M213" t="s">
        <v>77</v>
      </c>
      <c r="N213" t="s">
        <v>78</v>
      </c>
      <c r="O213" t="s">
        <v>74</v>
      </c>
      <c r="P213" t="s">
        <v>74</v>
      </c>
      <c r="Q213" t="s">
        <v>74</v>
      </c>
      <c r="R213" t="s">
        <v>74</v>
      </c>
      <c r="S213" t="s">
        <v>74</v>
      </c>
      <c r="T213" t="s">
        <v>74</v>
      </c>
      <c r="U213" t="s">
        <v>2597</v>
      </c>
      <c r="V213" t="s">
        <v>2598</v>
      </c>
      <c r="W213" t="s">
        <v>2599</v>
      </c>
      <c r="X213" t="s">
        <v>2600</v>
      </c>
      <c r="Y213" t="s">
        <v>2601</v>
      </c>
      <c r="Z213" t="s">
        <v>74</v>
      </c>
      <c r="AA213" t="s">
        <v>2602</v>
      </c>
      <c r="AB213" t="s">
        <v>2603</v>
      </c>
      <c r="AC213" t="s">
        <v>74</v>
      </c>
      <c r="AD213" t="s">
        <v>74</v>
      </c>
      <c r="AE213" t="s">
        <v>74</v>
      </c>
      <c r="AF213" t="s">
        <v>74</v>
      </c>
      <c r="AG213">
        <v>42</v>
      </c>
      <c r="AH213">
        <v>64</v>
      </c>
      <c r="AI213">
        <v>67</v>
      </c>
      <c r="AJ213">
        <v>0</v>
      </c>
      <c r="AK213">
        <v>5</v>
      </c>
      <c r="AL213" t="s">
        <v>2604</v>
      </c>
      <c r="AM213" t="s">
        <v>2605</v>
      </c>
      <c r="AN213" t="s">
        <v>2606</v>
      </c>
      <c r="AO213" t="s">
        <v>2607</v>
      </c>
      <c r="AP213" t="s">
        <v>74</v>
      </c>
      <c r="AQ213" t="s">
        <v>74</v>
      </c>
      <c r="AR213" t="s">
        <v>2608</v>
      </c>
      <c r="AS213" t="s">
        <v>2609</v>
      </c>
      <c r="AT213" t="s">
        <v>1904</v>
      </c>
      <c r="AU213">
        <v>1994</v>
      </c>
      <c r="AV213">
        <v>42</v>
      </c>
      <c r="AW213">
        <v>1</v>
      </c>
      <c r="AX213" t="s">
        <v>74</v>
      </c>
      <c r="AY213" t="s">
        <v>74</v>
      </c>
      <c r="AZ213" t="s">
        <v>74</v>
      </c>
      <c r="BA213" t="s">
        <v>74</v>
      </c>
      <c r="BB213">
        <v>1</v>
      </c>
      <c r="BC213">
        <v>19</v>
      </c>
      <c r="BD213" t="s">
        <v>74</v>
      </c>
      <c r="BE213" t="s">
        <v>2610</v>
      </c>
      <c r="BF213" t="str">
        <f>HYPERLINK("http://dx.doi.org/10.1006/qres.1994.1049","http://dx.doi.org/10.1006/qres.1994.1049")</f>
        <v>http://dx.doi.org/10.1006/qres.1994.1049</v>
      </c>
      <c r="BG213" t="s">
        <v>74</v>
      </c>
      <c r="BH213" t="s">
        <v>74</v>
      </c>
      <c r="BI213">
        <v>19</v>
      </c>
      <c r="BJ213" t="s">
        <v>1234</v>
      </c>
      <c r="BK213" t="s">
        <v>93</v>
      </c>
      <c r="BL213" t="s">
        <v>1235</v>
      </c>
      <c r="BM213" t="s">
        <v>2611</v>
      </c>
      <c r="BN213" t="s">
        <v>74</v>
      </c>
      <c r="BO213" t="s">
        <v>74</v>
      </c>
      <c r="BP213" t="s">
        <v>74</v>
      </c>
      <c r="BQ213" t="s">
        <v>74</v>
      </c>
      <c r="BR213" t="s">
        <v>96</v>
      </c>
      <c r="BS213" t="s">
        <v>2612</v>
      </c>
      <c r="BT213" t="str">
        <f>HYPERLINK("https%3A%2F%2Fwww.webofscience.com%2Fwos%2Fwoscc%2Ffull-record%2FWOS:A1994PB17900001","View Full Record in Web of Science")</f>
        <v>View Full Record in Web of Science</v>
      </c>
    </row>
    <row r="214" spans="1:72" x14ac:dyDescent="0.15">
      <c r="A214" t="s">
        <v>72</v>
      </c>
      <c r="B214" t="s">
        <v>2613</v>
      </c>
      <c r="C214" t="s">
        <v>74</v>
      </c>
      <c r="D214" t="s">
        <v>74</v>
      </c>
      <c r="E214" t="s">
        <v>74</v>
      </c>
      <c r="F214" t="s">
        <v>2613</v>
      </c>
      <c r="G214" t="s">
        <v>74</v>
      </c>
      <c r="H214" t="s">
        <v>74</v>
      </c>
      <c r="I214" t="s">
        <v>2614</v>
      </c>
      <c r="J214" t="s">
        <v>240</v>
      </c>
      <c r="K214" t="s">
        <v>74</v>
      </c>
      <c r="L214" t="s">
        <v>74</v>
      </c>
      <c r="M214" t="s">
        <v>77</v>
      </c>
      <c r="N214" t="s">
        <v>78</v>
      </c>
      <c r="O214" t="s">
        <v>74</v>
      </c>
      <c r="P214" t="s">
        <v>74</v>
      </c>
      <c r="Q214" t="s">
        <v>74</v>
      </c>
      <c r="R214" t="s">
        <v>74</v>
      </c>
      <c r="S214" t="s">
        <v>74</v>
      </c>
      <c r="T214" t="s">
        <v>74</v>
      </c>
      <c r="U214" t="s">
        <v>2615</v>
      </c>
      <c r="V214" t="s">
        <v>2616</v>
      </c>
      <c r="W214" t="s">
        <v>74</v>
      </c>
      <c r="X214" t="s">
        <v>74</v>
      </c>
      <c r="Y214" t="s">
        <v>2617</v>
      </c>
      <c r="Z214" t="s">
        <v>74</v>
      </c>
      <c r="AA214" t="s">
        <v>74</v>
      </c>
      <c r="AB214" t="s">
        <v>74</v>
      </c>
      <c r="AC214" t="s">
        <v>74</v>
      </c>
      <c r="AD214" t="s">
        <v>74</v>
      </c>
      <c r="AE214" t="s">
        <v>74</v>
      </c>
      <c r="AF214" t="s">
        <v>74</v>
      </c>
      <c r="AG214">
        <v>17</v>
      </c>
      <c r="AH214">
        <v>7</v>
      </c>
      <c r="AI214">
        <v>7</v>
      </c>
      <c r="AJ214">
        <v>0</v>
      </c>
      <c r="AK214">
        <v>3</v>
      </c>
      <c r="AL214" t="s">
        <v>108</v>
      </c>
      <c r="AM214" t="s">
        <v>109</v>
      </c>
      <c r="AN214" t="s">
        <v>127</v>
      </c>
      <c r="AO214" t="s">
        <v>247</v>
      </c>
      <c r="AP214" t="s">
        <v>74</v>
      </c>
      <c r="AQ214" t="s">
        <v>74</v>
      </c>
      <c r="AR214" t="s">
        <v>248</v>
      </c>
      <c r="AS214" t="s">
        <v>249</v>
      </c>
      <c r="AT214" t="s">
        <v>1904</v>
      </c>
      <c r="AU214">
        <v>1994</v>
      </c>
      <c r="AV214">
        <v>23</v>
      </c>
      <c r="AW214">
        <v>3</v>
      </c>
      <c r="AX214" t="s">
        <v>74</v>
      </c>
      <c r="AY214" t="s">
        <v>74</v>
      </c>
      <c r="AZ214" t="s">
        <v>74</v>
      </c>
      <c r="BA214" t="s">
        <v>74</v>
      </c>
      <c r="BB214">
        <v>217</v>
      </c>
      <c r="BC214">
        <v>224</v>
      </c>
      <c r="BD214" t="s">
        <v>74</v>
      </c>
      <c r="BE214" t="s">
        <v>2618</v>
      </c>
      <c r="BF214" t="str">
        <f>HYPERLINK("http://dx.doi.org/10.1111/j.1463-6409.1994.tb00386.x","http://dx.doi.org/10.1111/j.1463-6409.1994.tb00386.x")</f>
        <v>http://dx.doi.org/10.1111/j.1463-6409.1994.tb00386.x</v>
      </c>
      <c r="BG214" t="s">
        <v>74</v>
      </c>
      <c r="BH214" t="s">
        <v>74</v>
      </c>
      <c r="BI214">
        <v>8</v>
      </c>
      <c r="BJ214" t="s">
        <v>251</v>
      </c>
      <c r="BK214" t="s">
        <v>93</v>
      </c>
      <c r="BL214" t="s">
        <v>251</v>
      </c>
      <c r="BM214" t="s">
        <v>2619</v>
      </c>
      <c r="BN214" t="s">
        <v>74</v>
      </c>
      <c r="BO214" t="s">
        <v>74</v>
      </c>
      <c r="BP214" t="s">
        <v>74</v>
      </c>
      <c r="BQ214" t="s">
        <v>74</v>
      </c>
      <c r="BR214" t="s">
        <v>96</v>
      </c>
      <c r="BS214" t="s">
        <v>2620</v>
      </c>
      <c r="BT214" t="str">
        <f>HYPERLINK("https%3A%2F%2Fwww.webofscience.com%2Fwos%2Fwoscc%2Ffull-record%2FWOS:A1994PM97100004","View Full Record in Web of Science")</f>
        <v>View Full Record in Web of Science</v>
      </c>
    </row>
    <row r="215" spans="1:72" x14ac:dyDescent="0.15">
      <c r="A215" t="s">
        <v>72</v>
      </c>
      <c r="B215" t="s">
        <v>2621</v>
      </c>
      <c r="C215" t="s">
        <v>74</v>
      </c>
      <c r="D215" t="s">
        <v>74</v>
      </c>
      <c r="E215" t="s">
        <v>74</v>
      </c>
      <c r="F215" t="s">
        <v>2621</v>
      </c>
      <c r="G215" t="s">
        <v>74</v>
      </c>
      <c r="H215" t="s">
        <v>74</v>
      </c>
      <c r="I215" t="s">
        <v>2622</v>
      </c>
      <c r="J215" t="s">
        <v>2623</v>
      </c>
      <c r="K215" t="s">
        <v>74</v>
      </c>
      <c r="L215" t="s">
        <v>74</v>
      </c>
      <c r="M215" t="s">
        <v>77</v>
      </c>
      <c r="N215" t="s">
        <v>557</v>
      </c>
      <c r="O215" t="s">
        <v>74</v>
      </c>
      <c r="P215" t="s">
        <v>74</v>
      </c>
      <c r="Q215" t="s">
        <v>74</v>
      </c>
      <c r="R215" t="s">
        <v>74</v>
      </c>
      <c r="S215" t="s">
        <v>74</v>
      </c>
      <c r="T215" t="s">
        <v>2624</v>
      </c>
      <c r="U215" t="s">
        <v>2625</v>
      </c>
      <c r="V215" t="s">
        <v>2626</v>
      </c>
      <c r="W215" t="s">
        <v>2627</v>
      </c>
      <c r="X215" t="s">
        <v>2628</v>
      </c>
      <c r="Y215" t="s">
        <v>74</v>
      </c>
      <c r="Z215" t="s">
        <v>74</v>
      </c>
      <c r="AA215" t="s">
        <v>74</v>
      </c>
      <c r="AB215" t="s">
        <v>2629</v>
      </c>
      <c r="AC215" t="s">
        <v>74</v>
      </c>
      <c r="AD215" t="s">
        <v>74</v>
      </c>
      <c r="AE215" t="s">
        <v>74</v>
      </c>
      <c r="AF215" t="s">
        <v>74</v>
      </c>
      <c r="AG215">
        <v>8</v>
      </c>
      <c r="AH215">
        <v>32</v>
      </c>
      <c r="AI215">
        <v>36</v>
      </c>
      <c r="AJ215">
        <v>0</v>
      </c>
      <c r="AK215">
        <v>7</v>
      </c>
      <c r="AL215" t="s">
        <v>179</v>
      </c>
      <c r="AM215" t="s">
        <v>180</v>
      </c>
      <c r="AN215" t="s">
        <v>181</v>
      </c>
      <c r="AO215" t="s">
        <v>2630</v>
      </c>
      <c r="AP215" t="s">
        <v>74</v>
      </c>
      <c r="AQ215" t="s">
        <v>74</v>
      </c>
      <c r="AR215" t="s">
        <v>2623</v>
      </c>
      <c r="AS215" t="s">
        <v>2631</v>
      </c>
      <c r="AT215" t="s">
        <v>2632</v>
      </c>
      <c r="AU215">
        <v>1994</v>
      </c>
      <c r="AV215">
        <v>144</v>
      </c>
      <c r="AW215">
        <v>1</v>
      </c>
      <c r="AX215" t="s">
        <v>74</v>
      </c>
      <c r="AY215" t="s">
        <v>74</v>
      </c>
      <c r="AZ215" t="s">
        <v>74</v>
      </c>
      <c r="BA215" t="s">
        <v>74</v>
      </c>
      <c r="BB215">
        <v>141</v>
      </c>
      <c r="BC215">
        <v>142</v>
      </c>
      <c r="BD215" t="s">
        <v>74</v>
      </c>
      <c r="BE215" t="s">
        <v>2633</v>
      </c>
      <c r="BF215" t="str">
        <f>HYPERLINK("http://dx.doi.org/10.1016/0378-1119(94)90220-8","http://dx.doi.org/10.1016/0378-1119(94)90220-8")</f>
        <v>http://dx.doi.org/10.1016/0378-1119(94)90220-8</v>
      </c>
      <c r="BG215" t="s">
        <v>74</v>
      </c>
      <c r="BH215" t="s">
        <v>74</v>
      </c>
      <c r="BI215">
        <v>2</v>
      </c>
      <c r="BJ215" t="s">
        <v>2634</v>
      </c>
      <c r="BK215" t="s">
        <v>93</v>
      </c>
      <c r="BL215" t="s">
        <v>2634</v>
      </c>
      <c r="BM215" t="s">
        <v>2635</v>
      </c>
      <c r="BN215">
        <v>8026751</v>
      </c>
      <c r="BO215" t="s">
        <v>74</v>
      </c>
      <c r="BP215" t="s">
        <v>74</v>
      </c>
      <c r="BQ215" t="s">
        <v>74</v>
      </c>
      <c r="BR215" t="s">
        <v>96</v>
      </c>
      <c r="BS215" t="s">
        <v>2636</v>
      </c>
      <c r="BT215" t="str">
        <f>HYPERLINK("https%3A%2F%2Fwww.webofscience.com%2Fwos%2Fwoscc%2Ffull-record%2FWOS:A1994NW55000026","View Full Record in Web of Science")</f>
        <v>View Full Record in Web of Science</v>
      </c>
    </row>
    <row r="216" spans="1:72" x14ac:dyDescent="0.15">
      <c r="A216" t="s">
        <v>72</v>
      </c>
      <c r="B216" t="s">
        <v>2637</v>
      </c>
      <c r="C216" t="s">
        <v>74</v>
      </c>
      <c r="D216" t="s">
        <v>74</v>
      </c>
      <c r="E216" t="s">
        <v>74</v>
      </c>
      <c r="F216" t="s">
        <v>2637</v>
      </c>
      <c r="G216" t="s">
        <v>74</v>
      </c>
      <c r="H216" t="s">
        <v>74</v>
      </c>
      <c r="I216" t="s">
        <v>2638</v>
      </c>
      <c r="J216" t="s">
        <v>338</v>
      </c>
      <c r="K216" t="s">
        <v>74</v>
      </c>
      <c r="L216" t="s">
        <v>74</v>
      </c>
      <c r="M216" t="s">
        <v>77</v>
      </c>
      <c r="N216" t="s">
        <v>396</v>
      </c>
      <c r="O216" t="s">
        <v>74</v>
      </c>
      <c r="P216" t="s">
        <v>74</v>
      </c>
      <c r="Q216" t="s">
        <v>74</v>
      </c>
      <c r="R216" t="s">
        <v>74</v>
      </c>
      <c r="S216" t="s">
        <v>74</v>
      </c>
      <c r="T216" t="s">
        <v>74</v>
      </c>
      <c r="U216" t="s">
        <v>74</v>
      </c>
      <c r="V216" t="s">
        <v>74</v>
      </c>
      <c r="W216" t="s">
        <v>2639</v>
      </c>
      <c r="X216" t="s">
        <v>2640</v>
      </c>
      <c r="Y216" t="s">
        <v>2641</v>
      </c>
      <c r="Z216" t="s">
        <v>74</v>
      </c>
      <c r="AA216" t="s">
        <v>74</v>
      </c>
      <c r="AB216" t="s">
        <v>74</v>
      </c>
      <c r="AC216" t="s">
        <v>74</v>
      </c>
      <c r="AD216" t="s">
        <v>74</v>
      </c>
      <c r="AE216" t="s">
        <v>74</v>
      </c>
      <c r="AF216" t="s">
        <v>74</v>
      </c>
      <c r="AG216">
        <v>0</v>
      </c>
      <c r="AH216">
        <v>4</v>
      </c>
      <c r="AI216">
        <v>4</v>
      </c>
      <c r="AJ216">
        <v>0</v>
      </c>
      <c r="AK216">
        <v>0</v>
      </c>
      <c r="AL216" t="s">
        <v>284</v>
      </c>
      <c r="AM216" t="s">
        <v>285</v>
      </c>
      <c r="AN216" t="s">
        <v>2642</v>
      </c>
      <c r="AO216" t="s">
        <v>344</v>
      </c>
      <c r="AP216" t="s">
        <v>74</v>
      </c>
      <c r="AQ216" t="s">
        <v>74</v>
      </c>
      <c r="AR216" t="s">
        <v>345</v>
      </c>
      <c r="AS216" t="s">
        <v>346</v>
      </c>
      <c r="AT216" t="s">
        <v>2643</v>
      </c>
      <c r="AU216">
        <v>1994</v>
      </c>
      <c r="AV216">
        <v>21</v>
      </c>
      <c r="AW216">
        <v>13</v>
      </c>
      <c r="AX216" t="s">
        <v>74</v>
      </c>
      <c r="AY216" t="s">
        <v>74</v>
      </c>
      <c r="AZ216" t="s">
        <v>74</v>
      </c>
      <c r="BA216" t="s">
        <v>74</v>
      </c>
      <c r="BB216">
        <v>1189</v>
      </c>
      <c r="BC216">
        <v>1189</v>
      </c>
      <c r="BD216" t="s">
        <v>74</v>
      </c>
      <c r="BE216" t="s">
        <v>2644</v>
      </c>
      <c r="BF216" t="str">
        <f>HYPERLINK("http://dx.doi.org/10.1029/94GL01527","http://dx.doi.org/10.1029/94GL01527")</f>
        <v>http://dx.doi.org/10.1029/94GL01527</v>
      </c>
      <c r="BG216" t="s">
        <v>74</v>
      </c>
      <c r="BH216" t="s">
        <v>74</v>
      </c>
      <c r="BI216">
        <v>1</v>
      </c>
      <c r="BJ216" t="s">
        <v>187</v>
      </c>
      <c r="BK216" t="s">
        <v>93</v>
      </c>
      <c r="BL216" t="s">
        <v>188</v>
      </c>
      <c r="BM216" t="s">
        <v>2645</v>
      </c>
      <c r="BN216" t="s">
        <v>74</v>
      </c>
      <c r="BO216" t="s">
        <v>334</v>
      </c>
      <c r="BP216" t="s">
        <v>74</v>
      </c>
      <c r="BQ216" t="s">
        <v>74</v>
      </c>
      <c r="BR216" t="s">
        <v>96</v>
      </c>
      <c r="BS216" t="s">
        <v>2646</v>
      </c>
      <c r="BT216" t="str">
        <f>HYPERLINK("https%3A%2F%2Fwww.webofscience.com%2Fwos%2Fwoscc%2Ffull-record%2FWOS:A1994NW30100001","View Full Record in Web of Science")</f>
        <v>View Full Record in Web of Science</v>
      </c>
    </row>
    <row r="217" spans="1:72" x14ac:dyDescent="0.15">
      <c r="A217" t="s">
        <v>72</v>
      </c>
      <c r="B217" t="s">
        <v>2647</v>
      </c>
      <c r="C217" t="s">
        <v>74</v>
      </c>
      <c r="D217" t="s">
        <v>74</v>
      </c>
      <c r="E217" t="s">
        <v>74</v>
      </c>
      <c r="F217" t="s">
        <v>2647</v>
      </c>
      <c r="G217" t="s">
        <v>74</v>
      </c>
      <c r="H217" t="s">
        <v>74</v>
      </c>
      <c r="I217" t="s">
        <v>2648</v>
      </c>
      <c r="J217" t="s">
        <v>338</v>
      </c>
      <c r="K217" t="s">
        <v>74</v>
      </c>
      <c r="L217" t="s">
        <v>74</v>
      </c>
      <c r="M217" t="s">
        <v>77</v>
      </c>
      <c r="N217" t="s">
        <v>396</v>
      </c>
      <c r="O217" t="s">
        <v>74</v>
      </c>
      <c r="P217" t="s">
        <v>74</v>
      </c>
      <c r="Q217" t="s">
        <v>74</v>
      </c>
      <c r="R217" t="s">
        <v>74</v>
      </c>
      <c r="S217" t="s">
        <v>74</v>
      </c>
      <c r="T217" t="s">
        <v>74</v>
      </c>
      <c r="U217" t="s">
        <v>2649</v>
      </c>
      <c r="V217" t="s">
        <v>2650</v>
      </c>
      <c r="W217" t="s">
        <v>2651</v>
      </c>
      <c r="X217" t="s">
        <v>2652</v>
      </c>
      <c r="Y217" t="s">
        <v>2653</v>
      </c>
      <c r="Z217" t="s">
        <v>74</v>
      </c>
      <c r="AA217" t="s">
        <v>74</v>
      </c>
      <c r="AB217" t="s">
        <v>2654</v>
      </c>
      <c r="AC217" t="s">
        <v>74</v>
      </c>
      <c r="AD217" t="s">
        <v>74</v>
      </c>
      <c r="AE217" t="s">
        <v>74</v>
      </c>
      <c r="AF217" t="s">
        <v>74</v>
      </c>
      <c r="AG217">
        <v>10</v>
      </c>
      <c r="AH217">
        <v>38</v>
      </c>
      <c r="AI217">
        <v>39</v>
      </c>
      <c r="AJ217">
        <v>2</v>
      </c>
      <c r="AK217">
        <v>4</v>
      </c>
      <c r="AL217" t="s">
        <v>284</v>
      </c>
      <c r="AM217" t="s">
        <v>285</v>
      </c>
      <c r="AN217" t="s">
        <v>286</v>
      </c>
      <c r="AO217" t="s">
        <v>344</v>
      </c>
      <c r="AP217" t="s">
        <v>74</v>
      </c>
      <c r="AQ217" t="s">
        <v>74</v>
      </c>
      <c r="AR217" t="s">
        <v>345</v>
      </c>
      <c r="AS217" t="s">
        <v>346</v>
      </c>
      <c r="AT217" t="s">
        <v>2643</v>
      </c>
      <c r="AU217">
        <v>1994</v>
      </c>
      <c r="AV217">
        <v>21</v>
      </c>
      <c r="AW217">
        <v>13</v>
      </c>
      <c r="AX217" t="s">
        <v>74</v>
      </c>
      <c r="AY217" t="s">
        <v>74</v>
      </c>
      <c r="AZ217" t="s">
        <v>74</v>
      </c>
      <c r="BA217" t="s">
        <v>74</v>
      </c>
      <c r="BB217">
        <v>1191</v>
      </c>
      <c r="BC217">
        <v>1194</v>
      </c>
      <c r="BD217" t="s">
        <v>74</v>
      </c>
      <c r="BE217" t="s">
        <v>2655</v>
      </c>
      <c r="BF217" t="str">
        <f>HYPERLINK("http://dx.doi.org/10.1029/94GL00004","http://dx.doi.org/10.1029/94GL00004")</f>
        <v>http://dx.doi.org/10.1029/94GL00004</v>
      </c>
      <c r="BG217" t="s">
        <v>74</v>
      </c>
      <c r="BH217" t="s">
        <v>74</v>
      </c>
      <c r="BI217">
        <v>4</v>
      </c>
      <c r="BJ217" t="s">
        <v>187</v>
      </c>
      <c r="BK217" t="s">
        <v>93</v>
      </c>
      <c r="BL217" t="s">
        <v>188</v>
      </c>
      <c r="BM217" t="s">
        <v>2645</v>
      </c>
      <c r="BN217" t="s">
        <v>74</v>
      </c>
      <c r="BO217" t="s">
        <v>74</v>
      </c>
      <c r="BP217" t="s">
        <v>74</v>
      </c>
      <c r="BQ217" t="s">
        <v>74</v>
      </c>
      <c r="BR217" t="s">
        <v>96</v>
      </c>
      <c r="BS217" t="s">
        <v>2656</v>
      </c>
      <c r="BT217" t="str">
        <f>HYPERLINK("https%3A%2F%2Fwww.webofscience.com%2Fwos%2Fwoscc%2Ffull-record%2FWOS:A1994NW30100002","View Full Record in Web of Science")</f>
        <v>View Full Record in Web of Science</v>
      </c>
    </row>
    <row r="218" spans="1:72" x14ac:dyDescent="0.15">
      <c r="A218" t="s">
        <v>72</v>
      </c>
      <c r="B218" t="s">
        <v>2657</v>
      </c>
      <c r="C218" t="s">
        <v>74</v>
      </c>
      <c r="D218" t="s">
        <v>74</v>
      </c>
      <c r="E218" t="s">
        <v>74</v>
      </c>
      <c r="F218" t="s">
        <v>2657</v>
      </c>
      <c r="G218" t="s">
        <v>74</v>
      </c>
      <c r="H218" t="s">
        <v>74</v>
      </c>
      <c r="I218" t="s">
        <v>2658</v>
      </c>
      <c r="J218" t="s">
        <v>338</v>
      </c>
      <c r="K218" t="s">
        <v>74</v>
      </c>
      <c r="L218" t="s">
        <v>74</v>
      </c>
      <c r="M218" t="s">
        <v>77</v>
      </c>
      <c r="N218" t="s">
        <v>78</v>
      </c>
      <c r="O218" t="s">
        <v>74</v>
      </c>
      <c r="P218" t="s">
        <v>74</v>
      </c>
      <c r="Q218" t="s">
        <v>74</v>
      </c>
      <c r="R218" t="s">
        <v>74</v>
      </c>
      <c r="S218" t="s">
        <v>74</v>
      </c>
      <c r="T218" t="s">
        <v>74</v>
      </c>
      <c r="U218" t="s">
        <v>2659</v>
      </c>
      <c r="V218" t="s">
        <v>2660</v>
      </c>
      <c r="W218" t="s">
        <v>2661</v>
      </c>
      <c r="X218" t="s">
        <v>2662</v>
      </c>
      <c r="Y218" t="s">
        <v>2641</v>
      </c>
      <c r="Z218" t="s">
        <v>74</v>
      </c>
      <c r="AA218" t="s">
        <v>74</v>
      </c>
      <c r="AB218" t="s">
        <v>74</v>
      </c>
      <c r="AC218" t="s">
        <v>74</v>
      </c>
      <c r="AD218" t="s">
        <v>74</v>
      </c>
      <c r="AE218" t="s">
        <v>74</v>
      </c>
      <c r="AF218" t="s">
        <v>74</v>
      </c>
      <c r="AG218">
        <v>15</v>
      </c>
      <c r="AH218">
        <v>30</v>
      </c>
      <c r="AI218">
        <v>30</v>
      </c>
      <c r="AJ218">
        <v>0</v>
      </c>
      <c r="AK218">
        <v>1</v>
      </c>
      <c r="AL218" t="s">
        <v>284</v>
      </c>
      <c r="AM218" t="s">
        <v>285</v>
      </c>
      <c r="AN218" t="s">
        <v>2642</v>
      </c>
      <c r="AO218" t="s">
        <v>344</v>
      </c>
      <c r="AP218" t="s">
        <v>74</v>
      </c>
      <c r="AQ218" t="s">
        <v>74</v>
      </c>
      <c r="AR218" t="s">
        <v>345</v>
      </c>
      <c r="AS218" t="s">
        <v>346</v>
      </c>
      <c r="AT218" t="s">
        <v>2643</v>
      </c>
      <c r="AU218">
        <v>1994</v>
      </c>
      <c r="AV218">
        <v>21</v>
      </c>
      <c r="AW218">
        <v>13</v>
      </c>
      <c r="AX218" t="s">
        <v>74</v>
      </c>
      <c r="AY218" t="s">
        <v>74</v>
      </c>
      <c r="AZ218" t="s">
        <v>74</v>
      </c>
      <c r="BA218" t="s">
        <v>74</v>
      </c>
      <c r="BB218">
        <v>1195</v>
      </c>
      <c r="BC218">
        <v>1198</v>
      </c>
      <c r="BD218" t="s">
        <v>74</v>
      </c>
      <c r="BE218" t="s">
        <v>2663</v>
      </c>
      <c r="BF218" t="str">
        <f>HYPERLINK("http://dx.doi.org/10.1029/93GL03049","http://dx.doi.org/10.1029/93GL03049")</f>
        <v>http://dx.doi.org/10.1029/93GL03049</v>
      </c>
      <c r="BG218" t="s">
        <v>74</v>
      </c>
      <c r="BH218" t="s">
        <v>74</v>
      </c>
      <c r="BI218">
        <v>4</v>
      </c>
      <c r="BJ218" t="s">
        <v>187</v>
      </c>
      <c r="BK218" t="s">
        <v>93</v>
      </c>
      <c r="BL218" t="s">
        <v>188</v>
      </c>
      <c r="BM218" t="s">
        <v>2645</v>
      </c>
      <c r="BN218" t="s">
        <v>74</v>
      </c>
      <c r="BO218" t="s">
        <v>74</v>
      </c>
      <c r="BP218" t="s">
        <v>74</v>
      </c>
      <c r="BQ218" t="s">
        <v>74</v>
      </c>
      <c r="BR218" t="s">
        <v>96</v>
      </c>
      <c r="BS218" t="s">
        <v>2664</v>
      </c>
      <c r="BT218" t="str">
        <f>HYPERLINK("https%3A%2F%2Fwww.webofscience.com%2Fwos%2Fwoscc%2Ffull-record%2FWOS:A1994NW30100003","View Full Record in Web of Science")</f>
        <v>View Full Record in Web of Science</v>
      </c>
    </row>
    <row r="219" spans="1:72" x14ac:dyDescent="0.15">
      <c r="A219" t="s">
        <v>72</v>
      </c>
      <c r="B219" t="s">
        <v>2665</v>
      </c>
      <c r="C219" t="s">
        <v>74</v>
      </c>
      <c r="D219" t="s">
        <v>74</v>
      </c>
      <c r="E219" t="s">
        <v>74</v>
      </c>
      <c r="F219" t="s">
        <v>2665</v>
      </c>
      <c r="G219" t="s">
        <v>74</v>
      </c>
      <c r="H219" t="s">
        <v>74</v>
      </c>
      <c r="I219" t="s">
        <v>2666</v>
      </c>
      <c r="J219" t="s">
        <v>338</v>
      </c>
      <c r="K219" t="s">
        <v>74</v>
      </c>
      <c r="L219" t="s">
        <v>74</v>
      </c>
      <c r="M219" t="s">
        <v>77</v>
      </c>
      <c r="N219" t="s">
        <v>78</v>
      </c>
      <c r="O219" t="s">
        <v>74</v>
      </c>
      <c r="P219" t="s">
        <v>74</v>
      </c>
      <c r="Q219" t="s">
        <v>74</v>
      </c>
      <c r="R219" t="s">
        <v>74</v>
      </c>
      <c r="S219" t="s">
        <v>74</v>
      </c>
      <c r="T219" t="s">
        <v>74</v>
      </c>
      <c r="U219" t="s">
        <v>2667</v>
      </c>
      <c r="V219" t="s">
        <v>2668</v>
      </c>
      <c r="W219" t="s">
        <v>2669</v>
      </c>
      <c r="X219" t="s">
        <v>2385</v>
      </c>
      <c r="Y219" t="s">
        <v>2670</v>
      </c>
      <c r="Z219" t="s">
        <v>74</v>
      </c>
      <c r="AA219" t="s">
        <v>2671</v>
      </c>
      <c r="AB219" t="s">
        <v>2672</v>
      </c>
      <c r="AC219" t="s">
        <v>74</v>
      </c>
      <c r="AD219" t="s">
        <v>74</v>
      </c>
      <c r="AE219" t="s">
        <v>74</v>
      </c>
      <c r="AF219" t="s">
        <v>74</v>
      </c>
      <c r="AG219">
        <v>16</v>
      </c>
      <c r="AH219">
        <v>19</v>
      </c>
      <c r="AI219">
        <v>20</v>
      </c>
      <c r="AJ219">
        <v>0</v>
      </c>
      <c r="AK219">
        <v>1</v>
      </c>
      <c r="AL219" t="s">
        <v>284</v>
      </c>
      <c r="AM219" t="s">
        <v>285</v>
      </c>
      <c r="AN219" t="s">
        <v>2642</v>
      </c>
      <c r="AO219" t="s">
        <v>344</v>
      </c>
      <c r="AP219" t="s">
        <v>74</v>
      </c>
      <c r="AQ219" t="s">
        <v>74</v>
      </c>
      <c r="AR219" t="s">
        <v>345</v>
      </c>
      <c r="AS219" t="s">
        <v>346</v>
      </c>
      <c r="AT219" t="s">
        <v>2643</v>
      </c>
      <c r="AU219">
        <v>1994</v>
      </c>
      <c r="AV219">
        <v>21</v>
      </c>
      <c r="AW219">
        <v>13</v>
      </c>
      <c r="AX219" t="s">
        <v>74</v>
      </c>
      <c r="AY219" t="s">
        <v>74</v>
      </c>
      <c r="AZ219" t="s">
        <v>74</v>
      </c>
      <c r="BA219" t="s">
        <v>74</v>
      </c>
      <c r="BB219">
        <v>1267</v>
      </c>
      <c r="BC219">
        <v>1270</v>
      </c>
      <c r="BD219" t="s">
        <v>74</v>
      </c>
      <c r="BE219" t="s">
        <v>2673</v>
      </c>
      <c r="BF219" t="str">
        <f>HYPERLINK("http://dx.doi.org/10.1029/93GL02499","http://dx.doi.org/10.1029/93GL02499")</f>
        <v>http://dx.doi.org/10.1029/93GL02499</v>
      </c>
      <c r="BG219" t="s">
        <v>74</v>
      </c>
      <c r="BH219" t="s">
        <v>74</v>
      </c>
      <c r="BI219">
        <v>4</v>
      </c>
      <c r="BJ219" t="s">
        <v>187</v>
      </c>
      <c r="BK219" t="s">
        <v>93</v>
      </c>
      <c r="BL219" t="s">
        <v>188</v>
      </c>
      <c r="BM219" t="s">
        <v>2645</v>
      </c>
      <c r="BN219" t="s">
        <v>74</v>
      </c>
      <c r="BO219" t="s">
        <v>74</v>
      </c>
      <c r="BP219" t="s">
        <v>74</v>
      </c>
      <c r="BQ219" t="s">
        <v>74</v>
      </c>
      <c r="BR219" t="s">
        <v>96</v>
      </c>
      <c r="BS219" t="s">
        <v>2674</v>
      </c>
      <c r="BT219" t="str">
        <f>HYPERLINK("https%3A%2F%2Fwww.webofscience.com%2Fwos%2Fwoscc%2Ffull-record%2FWOS:A1994NW30100021","View Full Record in Web of Science")</f>
        <v>View Full Record in Web of Science</v>
      </c>
    </row>
    <row r="220" spans="1:72" x14ac:dyDescent="0.15">
      <c r="A220" t="s">
        <v>72</v>
      </c>
      <c r="B220" t="s">
        <v>2675</v>
      </c>
      <c r="C220" t="s">
        <v>74</v>
      </c>
      <c r="D220" t="s">
        <v>74</v>
      </c>
      <c r="E220" t="s">
        <v>74</v>
      </c>
      <c r="F220" t="s">
        <v>2675</v>
      </c>
      <c r="G220" t="s">
        <v>74</v>
      </c>
      <c r="H220" t="s">
        <v>74</v>
      </c>
      <c r="I220" t="s">
        <v>2676</v>
      </c>
      <c r="J220" t="s">
        <v>338</v>
      </c>
      <c r="K220" t="s">
        <v>74</v>
      </c>
      <c r="L220" t="s">
        <v>74</v>
      </c>
      <c r="M220" t="s">
        <v>77</v>
      </c>
      <c r="N220" t="s">
        <v>78</v>
      </c>
      <c r="O220" t="s">
        <v>74</v>
      </c>
      <c r="P220" t="s">
        <v>74</v>
      </c>
      <c r="Q220" t="s">
        <v>74</v>
      </c>
      <c r="R220" t="s">
        <v>74</v>
      </c>
      <c r="S220" t="s">
        <v>74</v>
      </c>
      <c r="T220" t="s">
        <v>74</v>
      </c>
      <c r="U220" t="s">
        <v>2677</v>
      </c>
      <c r="V220" t="s">
        <v>2678</v>
      </c>
      <c r="W220" t="s">
        <v>2679</v>
      </c>
      <c r="X220" t="s">
        <v>2680</v>
      </c>
      <c r="Y220" t="s">
        <v>2681</v>
      </c>
      <c r="Z220" t="s">
        <v>74</v>
      </c>
      <c r="AA220" t="s">
        <v>2682</v>
      </c>
      <c r="AB220" t="s">
        <v>2683</v>
      </c>
      <c r="AC220" t="s">
        <v>74</v>
      </c>
      <c r="AD220" t="s">
        <v>74</v>
      </c>
      <c r="AE220" t="s">
        <v>74</v>
      </c>
      <c r="AF220" t="s">
        <v>74</v>
      </c>
      <c r="AG220">
        <v>14</v>
      </c>
      <c r="AH220">
        <v>14</v>
      </c>
      <c r="AI220">
        <v>15</v>
      </c>
      <c r="AJ220">
        <v>0</v>
      </c>
      <c r="AK220">
        <v>1</v>
      </c>
      <c r="AL220" t="s">
        <v>284</v>
      </c>
      <c r="AM220" t="s">
        <v>285</v>
      </c>
      <c r="AN220" t="s">
        <v>2642</v>
      </c>
      <c r="AO220" t="s">
        <v>344</v>
      </c>
      <c r="AP220" t="s">
        <v>74</v>
      </c>
      <c r="AQ220" t="s">
        <v>74</v>
      </c>
      <c r="AR220" t="s">
        <v>345</v>
      </c>
      <c r="AS220" t="s">
        <v>346</v>
      </c>
      <c r="AT220" t="s">
        <v>2643</v>
      </c>
      <c r="AU220">
        <v>1994</v>
      </c>
      <c r="AV220">
        <v>21</v>
      </c>
      <c r="AW220">
        <v>13</v>
      </c>
      <c r="AX220" t="s">
        <v>74</v>
      </c>
      <c r="AY220" t="s">
        <v>74</v>
      </c>
      <c r="AZ220" t="s">
        <v>74</v>
      </c>
      <c r="BA220" t="s">
        <v>74</v>
      </c>
      <c r="BB220">
        <v>1271</v>
      </c>
      <c r="BC220">
        <v>1274</v>
      </c>
      <c r="BD220" t="s">
        <v>74</v>
      </c>
      <c r="BE220" t="s">
        <v>2684</v>
      </c>
      <c r="BF220" t="str">
        <f>HYPERLINK("http://dx.doi.org/10.1029/93GL01677","http://dx.doi.org/10.1029/93GL01677")</f>
        <v>http://dx.doi.org/10.1029/93GL01677</v>
      </c>
      <c r="BG220" t="s">
        <v>74</v>
      </c>
      <c r="BH220" t="s">
        <v>74</v>
      </c>
      <c r="BI220">
        <v>4</v>
      </c>
      <c r="BJ220" t="s">
        <v>187</v>
      </c>
      <c r="BK220" t="s">
        <v>93</v>
      </c>
      <c r="BL220" t="s">
        <v>188</v>
      </c>
      <c r="BM220" t="s">
        <v>2645</v>
      </c>
      <c r="BN220" t="s">
        <v>74</v>
      </c>
      <c r="BO220" t="s">
        <v>74</v>
      </c>
      <c r="BP220" t="s">
        <v>74</v>
      </c>
      <c r="BQ220" t="s">
        <v>74</v>
      </c>
      <c r="BR220" t="s">
        <v>96</v>
      </c>
      <c r="BS220" t="s">
        <v>2685</v>
      </c>
      <c r="BT220" t="str">
        <f>HYPERLINK("https%3A%2F%2Fwww.webofscience.com%2Fwos%2Fwoscc%2Ffull-record%2FWOS:A1994NW30100022","View Full Record in Web of Science")</f>
        <v>View Full Record in Web of Science</v>
      </c>
    </row>
    <row r="221" spans="1:72" x14ac:dyDescent="0.15">
      <c r="A221" t="s">
        <v>72</v>
      </c>
      <c r="B221" t="s">
        <v>2686</v>
      </c>
      <c r="C221" t="s">
        <v>74</v>
      </c>
      <c r="D221" t="s">
        <v>74</v>
      </c>
      <c r="E221" t="s">
        <v>74</v>
      </c>
      <c r="F221" t="s">
        <v>2686</v>
      </c>
      <c r="G221" t="s">
        <v>74</v>
      </c>
      <c r="H221" t="s">
        <v>74</v>
      </c>
      <c r="I221" t="s">
        <v>2687</v>
      </c>
      <c r="J221" t="s">
        <v>338</v>
      </c>
      <c r="K221" t="s">
        <v>74</v>
      </c>
      <c r="L221" t="s">
        <v>74</v>
      </c>
      <c r="M221" t="s">
        <v>77</v>
      </c>
      <c r="N221" t="s">
        <v>78</v>
      </c>
      <c r="O221" t="s">
        <v>74</v>
      </c>
      <c r="P221" t="s">
        <v>74</v>
      </c>
      <c r="Q221" t="s">
        <v>74</v>
      </c>
      <c r="R221" t="s">
        <v>74</v>
      </c>
      <c r="S221" t="s">
        <v>74</v>
      </c>
      <c r="T221" t="s">
        <v>74</v>
      </c>
      <c r="U221" t="s">
        <v>2688</v>
      </c>
      <c r="V221" t="s">
        <v>2689</v>
      </c>
      <c r="W221" t="s">
        <v>2690</v>
      </c>
      <c r="X221" t="s">
        <v>2691</v>
      </c>
      <c r="Y221" t="s">
        <v>2692</v>
      </c>
      <c r="Z221" t="s">
        <v>74</v>
      </c>
      <c r="AA221" t="s">
        <v>2693</v>
      </c>
      <c r="AB221" t="s">
        <v>2694</v>
      </c>
      <c r="AC221" t="s">
        <v>74</v>
      </c>
      <c r="AD221" t="s">
        <v>74</v>
      </c>
      <c r="AE221" t="s">
        <v>74</v>
      </c>
      <c r="AF221" t="s">
        <v>74</v>
      </c>
      <c r="AG221">
        <v>21</v>
      </c>
      <c r="AH221">
        <v>9</v>
      </c>
      <c r="AI221">
        <v>9</v>
      </c>
      <c r="AJ221">
        <v>0</v>
      </c>
      <c r="AK221">
        <v>4</v>
      </c>
      <c r="AL221" t="s">
        <v>284</v>
      </c>
      <c r="AM221" t="s">
        <v>285</v>
      </c>
      <c r="AN221" t="s">
        <v>2642</v>
      </c>
      <c r="AO221" t="s">
        <v>344</v>
      </c>
      <c r="AP221" t="s">
        <v>74</v>
      </c>
      <c r="AQ221" t="s">
        <v>74</v>
      </c>
      <c r="AR221" t="s">
        <v>345</v>
      </c>
      <c r="AS221" t="s">
        <v>346</v>
      </c>
      <c r="AT221" t="s">
        <v>2643</v>
      </c>
      <c r="AU221">
        <v>1994</v>
      </c>
      <c r="AV221">
        <v>21</v>
      </c>
      <c r="AW221">
        <v>13</v>
      </c>
      <c r="AX221" t="s">
        <v>74</v>
      </c>
      <c r="AY221" t="s">
        <v>74</v>
      </c>
      <c r="AZ221" t="s">
        <v>74</v>
      </c>
      <c r="BA221" t="s">
        <v>74</v>
      </c>
      <c r="BB221">
        <v>1359</v>
      </c>
      <c r="BC221">
        <v>1362</v>
      </c>
      <c r="BD221" t="s">
        <v>74</v>
      </c>
      <c r="BE221" t="s">
        <v>2695</v>
      </c>
      <c r="BF221" t="str">
        <f>HYPERLINK("http://dx.doi.org/10.1029/93GL01785","http://dx.doi.org/10.1029/93GL01785")</f>
        <v>http://dx.doi.org/10.1029/93GL01785</v>
      </c>
      <c r="BG221" t="s">
        <v>74</v>
      </c>
      <c r="BH221" t="s">
        <v>74</v>
      </c>
      <c r="BI221">
        <v>4</v>
      </c>
      <c r="BJ221" t="s">
        <v>187</v>
      </c>
      <c r="BK221" t="s">
        <v>93</v>
      </c>
      <c r="BL221" t="s">
        <v>188</v>
      </c>
      <c r="BM221" t="s">
        <v>2645</v>
      </c>
      <c r="BN221" t="s">
        <v>74</v>
      </c>
      <c r="BO221" t="s">
        <v>74</v>
      </c>
      <c r="BP221" t="s">
        <v>74</v>
      </c>
      <c r="BQ221" t="s">
        <v>74</v>
      </c>
      <c r="BR221" t="s">
        <v>96</v>
      </c>
      <c r="BS221" t="s">
        <v>2696</v>
      </c>
      <c r="BT221" t="str">
        <f>HYPERLINK("https%3A%2F%2Fwww.webofscience.com%2Fwos%2Fwoscc%2Ffull-record%2FWOS:A1994NW30100044","View Full Record in Web of Science")</f>
        <v>View Full Record in Web of Science</v>
      </c>
    </row>
    <row r="222" spans="1:72" x14ac:dyDescent="0.15">
      <c r="A222" t="s">
        <v>72</v>
      </c>
      <c r="B222" t="s">
        <v>2697</v>
      </c>
      <c r="C222" t="s">
        <v>74</v>
      </c>
      <c r="D222" t="s">
        <v>74</v>
      </c>
      <c r="E222" t="s">
        <v>74</v>
      </c>
      <c r="F222" t="s">
        <v>2697</v>
      </c>
      <c r="G222" t="s">
        <v>74</v>
      </c>
      <c r="H222" t="s">
        <v>74</v>
      </c>
      <c r="I222" t="s">
        <v>2698</v>
      </c>
      <c r="J222" t="s">
        <v>338</v>
      </c>
      <c r="K222" t="s">
        <v>74</v>
      </c>
      <c r="L222" t="s">
        <v>74</v>
      </c>
      <c r="M222" t="s">
        <v>77</v>
      </c>
      <c r="N222" t="s">
        <v>78</v>
      </c>
      <c r="O222" t="s">
        <v>74</v>
      </c>
      <c r="P222" t="s">
        <v>74</v>
      </c>
      <c r="Q222" t="s">
        <v>74</v>
      </c>
      <c r="R222" t="s">
        <v>74</v>
      </c>
      <c r="S222" t="s">
        <v>74</v>
      </c>
      <c r="T222" t="s">
        <v>74</v>
      </c>
      <c r="U222" t="s">
        <v>74</v>
      </c>
      <c r="V222" t="s">
        <v>2699</v>
      </c>
      <c r="W222" t="s">
        <v>2700</v>
      </c>
      <c r="X222" t="s">
        <v>2701</v>
      </c>
      <c r="Y222" t="s">
        <v>2702</v>
      </c>
      <c r="Z222" t="s">
        <v>74</v>
      </c>
      <c r="AA222" t="s">
        <v>74</v>
      </c>
      <c r="AB222" t="s">
        <v>74</v>
      </c>
      <c r="AC222" t="s">
        <v>74</v>
      </c>
      <c r="AD222" t="s">
        <v>74</v>
      </c>
      <c r="AE222" t="s">
        <v>74</v>
      </c>
      <c r="AF222" t="s">
        <v>74</v>
      </c>
      <c r="AG222">
        <v>8</v>
      </c>
      <c r="AH222">
        <v>5</v>
      </c>
      <c r="AI222">
        <v>6</v>
      </c>
      <c r="AJ222">
        <v>0</v>
      </c>
      <c r="AK222">
        <v>0</v>
      </c>
      <c r="AL222" t="s">
        <v>284</v>
      </c>
      <c r="AM222" t="s">
        <v>285</v>
      </c>
      <c r="AN222" t="s">
        <v>2642</v>
      </c>
      <c r="AO222" t="s">
        <v>344</v>
      </c>
      <c r="AP222" t="s">
        <v>74</v>
      </c>
      <c r="AQ222" t="s">
        <v>74</v>
      </c>
      <c r="AR222" t="s">
        <v>345</v>
      </c>
      <c r="AS222" t="s">
        <v>346</v>
      </c>
      <c r="AT222" t="s">
        <v>2643</v>
      </c>
      <c r="AU222">
        <v>1994</v>
      </c>
      <c r="AV222">
        <v>21</v>
      </c>
      <c r="AW222">
        <v>13</v>
      </c>
      <c r="AX222" t="s">
        <v>74</v>
      </c>
      <c r="AY222" t="s">
        <v>74</v>
      </c>
      <c r="AZ222" t="s">
        <v>74</v>
      </c>
      <c r="BA222" t="s">
        <v>74</v>
      </c>
      <c r="BB222">
        <v>1387</v>
      </c>
      <c r="BC222">
        <v>1390</v>
      </c>
      <c r="BD222" t="s">
        <v>74</v>
      </c>
      <c r="BE222" t="s">
        <v>2703</v>
      </c>
      <c r="BF222" t="str">
        <f>HYPERLINK("http://dx.doi.org/10.1029/93GL01869","http://dx.doi.org/10.1029/93GL01869")</f>
        <v>http://dx.doi.org/10.1029/93GL01869</v>
      </c>
      <c r="BG222" t="s">
        <v>74</v>
      </c>
      <c r="BH222" t="s">
        <v>74</v>
      </c>
      <c r="BI222">
        <v>4</v>
      </c>
      <c r="BJ222" t="s">
        <v>187</v>
      </c>
      <c r="BK222" t="s">
        <v>93</v>
      </c>
      <c r="BL222" t="s">
        <v>188</v>
      </c>
      <c r="BM222" t="s">
        <v>2645</v>
      </c>
      <c r="BN222" t="s">
        <v>74</v>
      </c>
      <c r="BO222" t="s">
        <v>74</v>
      </c>
      <c r="BP222" t="s">
        <v>74</v>
      </c>
      <c r="BQ222" t="s">
        <v>74</v>
      </c>
      <c r="BR222" t="s">
        <v>96</v>
      </c>
      <c r="BS222" t="s">
        <v>2704</v>
      </c>
      <c r="BT222" t="str">
        <f>HYPERLINK("https%3A%2F%2Fwww.webofscience.com%2Fwos%2Fwoscc%2Ffull-record%2FWOS:A1994NW30100051","View Full Record in Web of Science")</f>
        <v>View Full Record in Web of Science</v>
      </c>
    </row>
    <row r="223" spans="1:72" x14ac:dyDescent="0.15">
      <c r="A223" t="s">
        <v>72</v>
      </c>
      <c r="B223" t="s">
        <v>2705</v>
      </c>
      <c r="C223" t="s">
        <v>74</v>
      </c>
      <c r="D223" t="s">
        <v>74</v>
      </c>
      <c r="E223" t="s">
        <v>74</v>
      </c>
      <c r="F223" t="s">
        <v>2705</v>
      </c>
      <c r="G223" t="s">
        <v>74</v>
      </c>
      <c r="H223" t="s">
        <v>74</v>
      </c>
      <c r="I223" t="s">
        <v>2706</v>
      </c>
      <c r="J223" t="s">
        <v>338</v>
      </c>
      <c r="K223" t="s">
        <v>74</v>
      </c>
      <c r="L223" t="s">
        <v>74</v>
      </c>
      <c r="M223" t="s">
        <v>77</v>
      </c>
      <c r="N223" t="s">
        <v>78</v>
      </c>
      <c r="O223" t="s">
        <v>74</v>
      </c>
      <c r="P223" t="s">
        <v>74</v>
      </c>
      <c r="Q223" t="s">
        <v>74</v>
      </c>
      <c r="R223" t="s">
        <v>74</v>
      </c>
      <c r="S223" t="s">
        <v>74</v>
      </c>
      <c r="T223" t="s">
        <v>74</v>
      </c>
      <c r="U223" t="s">
        <v>2707</v>
      </c>
      <c r="V223" t="s">
        <v>2708</v>
      </c>
      <c r="W223" t="s">
        <v>74</v>
      </c>
      <c r="X223" t="s">
        <v>74</v>
      </c>
      <c r="Y223" t="s">
        <v>2709</v>
      </c>
      <c r="Z223" t="s">
        <v>74</v>
      </c>
      <c r="AA223" t="s">
        <v>2710</v>
      </c>
      <c r="AB223" t="s">
        <v>2711</v>
      </c>
      <c r="AC223" t="s">
        <v>74</v>
      </c>
      <c r="AD223" t="s">
        <v>74</v>
      </c>
      <c r="AE223" t="s">
        <v>74</v>
      </c>
      <c r="AF223" t="s">
        <v>74</v>
      </c>
      <c r="AG223">
        <v>18</v>
      </c>
      <c r="AH223">
        <v>10</v>
      </c>
      <c r="AI223">
        <v>10</v>
      </c>
      <c r="AJ223">
        <v>0</v>
      </c>
      <c r="AK223">
        <v>1</v>
      </c>
      <c r="AL223" t="s">
        <v>284</v>
      </c>
      <c r="AM223" t="s">
        <v>285</v>
      </c>
      <c r="AN223" t="s">
        <v>2642</v>
      </c>
      <c r="AO223" t="s">
        <v>344</v>
      </c>
      <c r="AP223" t="s">
        <v>74</v>
      </c>
      <c r="AQ223" t="s">
        <v>74</v>
      </c>
      <c r="AR223" t="s">
        <v>345</v>
      </c>
      <c r="AS223" t="s">
        <v>346</v>
      </c>
      <c r="AT223" t="s">
        <v>2643</v>
      </c>
      <c r="AU223">
        <v>1994</v>
      </c>
      <c r="AV223">
        <v>21</v>
      </c>
      <c r="AW223">
        <v>13</v>
      </c>
      <c r="AX223" t="s">
        <v>74</v>
      </c>
      <c r="AY223" t="s">
        <v>74</v>
      </c>
      <c r="AZ223" t="s">
        <v>74</v>
      </c>
      <c r="BA223" t="s">
        <v>74</v>
      </c>
      <c r="BB223">
        <v>1415</v>
      </c>
      <c r="BC223">
        <v>1418</v>
      </c>
      <c r="BD223" t="s">
        <v>74</v>
      </c>
      <c r="BE223" t="s">
        <v>2712</v>
      </c>
      <c r="BF223" t="str">
        <f>HYPERLINK("http://dx.doi.org/10.1029/93GL03046","http://dx.doi.org/10.1029/93GL03046")</f>
        <v>http://dx.doi.org/10.1029/93GL03046</v>
      </c>
      <c r="BG223" t="s">
        <v>74</v>
      </c>
      <c r="BH223" t="s">
        <v>74</v>
      </c>
      <c r="BI223">
        <v>4</v>
      </c>
      <c r="BJ223" t="s">
        <v>187</v>
      </c>
      <c r="BK223" t="s">
        <v>93</v>
      </c>
      <c r="BL223" t="s">
        <v>188</v>
      </c>
      <c r="BM223" t="s">
        <v>2645</v>
      </c>
      <c r="BN223" t="s">
        <v>74</v>
      </c>
      <c r="BO223" t="s">
        <v>74</v>
      </c>
      <c r="BP223" t="s">
        <v>74</v>
      </c>
      <c r="BQ223" t="s">
        <v>74</v>
      </c>
      <c r="BR223" t="s">
        <v>96</v>
      </c>
      <c r="BS223" t="s">
        <v>2713</v>
      </c>
      <c r="BT223" t="str">
        <f>HYPERLINK("https%3A%2F%2Fwww.webofscience.com%2Fwos%2Fwoscc%2Ffull-record%2FWOS:A1994NW30100058","View Full Record in Web of Science")</f>
        <v>View Full Record in Web of Science</v>
      </c>
    </row>
    <row r="224" spans="1:72" x14ac:dyDescent="0.15">
      <c r="A224" t="s">
        <v>72</v>
      </c>
      <c r="B224" t="s">
        <v>2714</v>
      </c>
      <c r="C224" t="s">
        <v>74</v>
      </c>
      <c r="D224" t="s">
        <v>74</v>
      </c>
      <c r="E224" t="s">
        <v>74</v>
      </c>
      <c r="F224" t="s">
        <v>2714</v>
      </c>
      <c r="G224" t="s">
        <v>74</v>
      </c>
      <c r="H224" t="s">
        <v>74</v>
      </c>
      <c r="I224" t="s">
        <v>2715</v>
      </c>
      <c r="J224" t="s">
        <v>278</v>
      </c>
      <c r="K224" t="s">
        <v>74</v>
      </c>
      <c r="L224" t="s">
        <v>74</v>
      </c>
      <c r="M224" t="s">
        <v>77</v>
      </c>
      <c r="N224" t="s">
        <v>78</v>
      </c>
      <c r="O224" t="s">
        <v>74</v>
      </c>
      <c r="P224" t="s">
        <v>74</v>
      </c>
      <c r="Q224" t="s">
        <v>74</v>
      </c>
      <c r="R224" t="s">
        <v>74</v>
      </c>
      <c r="S224" t="s">
        <v>74</v>
      </c>
      <c r="T224" t="s">
        <v>74</v>
      </c>
      <c r="U224" t="s">
        <v>74</v>
      </c>
      <c r="V224" t="s">
        <v>2716</v>
      </c>
      <c r="W224" t="s">
        <v>2717</v>
      </c>
      <c r="X224" t="s">
        <v>227</v>
      </c>
      <c r="Y224" t="s">
        <v>74</v>
      </c>
      <c r="Z224" t="s">
        <v>74</v>
      </c>
      <c r="AA224" t="s">
        <v>74</v>
      </c>
      <c r="AB224" t="s">
        <v>74</v>
      </c>
      <c r="AC224" t="s">
        <v>74</v>
      </c>
      <c r="AD224" t="s">
        <v>74</v>
      </c>
      <c r="AE224" t="s">
        <v>74</v>
      </c>
      <c r="AF224" t="s">
        <v>74</v>
      </c>
      <c r="AG224">
        <v>26</v>
      </c>
      <c r="AH224">
        <v>34</v>
      </c>
      <c r="AI224">
        <v>36</v>
      </c>
      <c r="AJ224">
        <v>0</v>
      </c>
      <c r="AK224">
        <v>1</v>
      </c>
      <c r="AL224" t="s">
        <v>284</v>
      </c>
      <c r="AM224" t="s">
        <v>285</v>
      </c>
      <c r="AN224" t="s">
        <v>286</v>
      </c>
      <c r="AO224" t="s">
        <v>287</v>
      </c>
      <c r="AP224" t="s">
        <v>74</v>
      </c>
      <c r="AQ224" t="s">
        <v>74</v>
      </c>
      <c r="AR224" t="s">
        <v>288</v>
      </c>
      <c r="AS224" t="s">
        <v>289</v>
      </c>
      <c r="AT224" t="s">
        <v>2718</v>
      </c>
      <c r="AU224">
        <v>1994</v>
      </c>
      <c r="AV224">
        <v>99</v>
      </c>
      <c r="AW224" t="s">
        <v>2719</v>
      </c>
      <c r="AX224" t="s">
        <v>74</v>
      </c>
      <c r="AY224" t="s">
        <v>74</v>
      </c>
      <c r="AZ224" t="s">
        <v>74</v>
      </c>
      <c r="BA224" t="s">
        <v>74</v>
      </c>
      <c r="BB224">
        <v>12953</v>
      </c>
      <c r="BC224">
        <v>12961</v>
      </c>
      <c r="BD224" t="s">
        <v>74</v>
      </c>
      <c r="BE224" t="s">
        <v>2720</v>
      </c>
      <c r="BF224" t="str">
        <f>HYPERLINK("http://dx.doi.org/10.1029/94JD00574","http://dx.doi.org/10.1029/94JD00574")</f>
        <v>http://dx.doi.org/10.1029/94JD00574</v>
      </c>
      <c r="BG224" t="s">
        <v>74</v>
      </c>
      <c r="BH224" t="s">
        <v>74</v>
      </c>
      <c r="BI224">
        <v>9</v>
      </c>
      <c r="BJ224" t="s">
        <v>293</v>
      </c>
      <c r="BK224" t="s">
        <v>93</v>
      </c>
      <c r="BL224" t="s">
        <v>293</v>
      </c>
      <c r="BM224" t="s">
        <v>2721</v>
      </c>
      <c r="BN224" t="s">
        <v>74</v>
      </c>
      <c r="BO224" t="s">
        <v>74</v>
      </c>
      <c r="BP224" t="s">
        <v>74</v>
      </c>
      <c r="BQ224" t="s">
        <v>74</v>
      </c>
      <c r="BR224" t="s">
        <v>96</v>
      </c>
      <c r="BS224" t="s">
        <v>2722</v>
      </c>
      <c r="BT224" t="str">
        <f>HYPERLINK("https%3A%2F%2Fwww.webofscience.com%2Fwos%2Fwoscc%2Ffull-record%2FWOS:A1994NT33700015","View Full Record in Web of Science")</f>
        <v>View Full Record in Web of Science</v>
      </c>
    </row>
    <row r="225" spans="1:72" x14ac:dyDescent="0.15">
      <c r="A225" t="s">
        <v>72</v>
      </c>
      <c r="B225" t="s">
        <v>2723</v>
      </c>
      <c r="C225" t="s">
        <v>74</v>
      </c>
      <c r="D225" t="s">
        <v>74</v>
      </c>
      <c r="E225" t="s">
        <v>74</v>
      </c>
      <c r="F225" t="s">
        <v>2723</v>
      </c>
      <c r="G225" t="s">
        <v>74</v>
      </c>
      <c r="H225" t="s">
        <v>74</v>
      </c>
      <c r="I225" t="s">
        <v>2724</v>
      </c>
      <c r="J225" t="s">
        <v>278</v>
      </c>
      <c r="K225" t="s">
        <v>74</v>
      </c>
      <c r="L225" t="s">
        <v>74</v>
      </c>
      <c r="M225" t="s">
        <v>77</v>
      </c>
      <c r="N225" t="s">
        <v>78</v>
      </c>
      <c r="O225" t="s">
        <v>74</v>
      </c>
      <c r="P225" t="s">
        <v>74</v>
      </c>
      <c r="Q225" t="s">
        <v>74</v>
      </c>
      <c r="R225" t="s">
        <v>74</v>
      </c>
      <c r="S225" t="s">
        <v>74</v>
      </c>
      <c r="T225" t="s">
        <v>74</v>
      </c>
      <c r="U225" t="s">
        <v>2725</v>
      </c>
      <c r="V225" t="s">
        <v>2726</v>
      </c>
      <c r="W225" t="s">
        <v>2727</v>
      </c>
      <c r="X225" t="s">
        <v>2728</v>
      </c>
      <c r="Y225" t="s">
        <v>2729</v>
      </c>
      <c r="Z225" t="s">
        <v>74</v>
      </c>
      <c r="AA225" t="s">
        <v>74</v>
      </c>
      <c r="AB225" t="s">
        <v>74</v>
      </c>
      <c r="AC225" t="s">
        <v>74</v>
      </c>
      <c r="AD225" t="s">
        <v>74</v>
      </c>
      <c r="AE225" t="s">
        <v>74</v>
      </c>
      <c r="AF225" t="s">
        <v>74</v>
      </c>
      <c r="AG225">
        <v>23</v>
      </c>
      <c r="AH225">
        <v>108</v>
      </c>
      <c r="AI225">
        <v>108</v>
      </c>
      <c r="AJ225">
        <v>0</v>
      </c>
      <c r="AK225">
        <v>8</v>
      </c>
      <c r="AL225" t="s">
        <v>284</v>
      </c>
      <c r="AM225" t="s">
        <v>285</v>
      </c>
      <c r="AN225" t="s">
        <v>286</v>
      </c>
      <c r="AO225" t="s">
        <v>287</v>
      </c>
      <c r="AP225" t="s">
        <v>74</v>
      </c>
      <c r="AQ225" t="s">
        <v>74</v>
      </c>
      <c r="AR225" t="s">
        <v>288</v>
      </c>
      <c r="AS225" t="s">
        <v>289</v>
      </c>
      <c r="AT225" t="s">
        <v>2718</v>
      </c>
      <c r="AU225">
        <v>1994</v>
      </c>
      <c r="AV225">
        <v>99</v>
      </c>
      <c r="AW225" t="s">
        <v>2719</v>
      </c>
      <c r="AX225" t="s">
        <v>74</v>
      </c>
      <c r="AY225" t="s">
        <v>74</v>
      </c>
      <c r="AZ225" t="s">
        <v>74</v>
      </c>
      <c r="BA225" t="s">
        <v>74</v>
      </c>
      <c r="BB225">
        <v>13083</v>
      </c>
      <c r="BC225">
        <v>13089</v>
      </c>
      <c r="BD225" t="s">
        <v>74</v>
      </c>
      <c r="BE225" t="s">
        <v>2730</v>
      </c>
      <c r="BF225" t="str">
        <f>HYPERLINK("http://dx.doi.org/10.1029/94JD00411","http://dx.doi.org/10.1029/94JD00411")</f>
        <v>http://dx.doi.org/10.1029/94JD00411</v>
      </c>
      <c r="BG225" t="s">
        <v>74</v>
      </c>
      <c r="BH225" t="s">
        <v>74</v>
      </c>
      <c r="BI225">
        <v>7</v>
      </c>
      <c r="BJ225" t="s">
        <v>293</v>
      </c>
      <c r="BK225" t="s">
        <v>93</v>
      </c>
      <c r="BL225" t="s">
        <v>293</v>
      </c>
      <c r="BM225" t="s">
        <v>2721</v>
      </c>
      <c r="BN225" t="s">
        <v>74</v>
      </c>
      <c r="BO225" t="s">
        <v>74</v>
      </c>
      <c r="BP225" t="s">
        <v>74</v>
      </c>
      <c r="BQ225" t="s">
        <v>74</v>
      </c>
      <c r="BR225" t="s">
        <v>96</v>
      </c>
      <c r="BS225" t="s">
        <v>2731</v>
      </c>
      <c r="BT225" t="str">
        <f>HYPERLINK("https%3A%2F%2Fwww.webofscience.com%2Fwos%2Fwoscc%2Ffull-record%2FWOS:A1994NT33700022","View Full Record in Web of Science")</f>
        <v>View Full Record in Web of Science</v>
      </c>
    </row>
    <row r="226" spans="1:72" x14ac:dyDescent="0.15">
      <c r="A226" t="s">
        <v>72</v>
      </c>
      <c r="B226" t="s">
        <v>2732</v>
      </c>
      <c r="C226" t="s">
        <v>74</v>
      </c>
      <c r="D226" t="s">
        <v>74</v>
      </c>
      <c r="E226" t="s">
        <v>74</v>
      </c>
      <c r="F226" t="s">
        <v>2732</v>
      </c>
      <c r="G226" t="s">
        <v>74</v>
      </c>
      <c r="H226" t="s">
        <v>74</v>
      </c>
      <c r="I226" t="s">
        <v>2733</v>
      </c>
      <c r="J226" t="s">
        <v>338</v>
      </c>
      <c r="K226" t="s">
        <v>74</v>
      </c>
      <c r="L226" t="s">
        <v>74</v>
      </c>
      <c r="M226" t="s">
        <v>77</v>
      </c>
      <c r="N226" t="s">
        <v>78</v>
      </c>
      <c r="O226" t="s">
        <v>74</v>
      </c>
      <c r="P226" t="s">
        <v>74</v>
      </c>
      <c r="Q226" t="s">
        <v>74</v>
      </c>
      <c r="R226" t="s">
        <v>74</v>
      </c>
      <c r="S226" t="s">
        <v>74</v>
      </c>
      <c r="T226" t="s">
        <v>74</v>
      </c>
      <c r="U226" t="s">
        <v>2734</v>
      </c>
      <c r="V226" t="s">
        <v>2735</v>
      </c>
      <c r="W226" t="s">
        <v>2736</v>
      </c>
      <c r="X226" t="s">
        <v>2737</v>
      </c>
      <c r="Y226" t="s">
        <v>2738</v>
      </c>
      <c r="Z226" t="s">
        <v>74</v>
      </c>
      <c r="AA226" t="s">
        <v>74</v>
      </c>
      <c r="AB226" t="s">
        <v>74</v>
      </c>
      <c r="AC226" t="s">
        <v>74</v>
      </c>
      <c r="AD226" t="s">
        <v>74</v>
      </c>
      <c r="AE226" t="s">
        <v>74</v>
      </c>
      <c r="AF226" t="s">
        <v>74</v>
      </c>
      <c r="AG226">
        <v>13</v>
      </c>
      <c r="AH226">
        <v>14</v>
      </c>
      <c r="AI226">
        <v>15</v>
      </c>
      <c r="AJ226">
        <v>0</v>
      </c>
      <c r="AK226">
        <v>0</v>
      </c>
      <c r="AL226" t="s">
        <v>284</v>
      </c>
      <c r="AM226" t="s">
        <v>285</v>
      </c>
      <c r="AN226" t="s">
        <v>2642</v>
      </c>
      <c r="AO226" t="s">
        <v>344</v>
      </c>
      <c r="AP226" t="s">
        <v>74</v>
      </c>
      <c r="AQ226" t="s">
        <v>74</v>
      </c>
      <c r="AR226" t="s">
        <v>345</v>
      </c>
      <c r="AS226" t="s">
        <v>346</v>
      </c>
      <c r="AT226" t="s">
        <v>2739</v>
      </c>
      <c r="AU226">
        <v>1994</v>
      </c>
      <c r="AV226">
        <v>21</v>
      </c>
      <c r="AW226">
        <v>12</v>
      </c>
      <c r="AX226" t="s">
        <v>74</v>
      </c>
      <c r="AY226" t="s">
        <v>74</v>
      </c>
      <c r="AZ226" t="s">
        <v>74</v>
      </c>
      <c r="BA226" t="s">
        <v>74</v>
      </c>
      <c r="BB226">
        <v>1153</v>
      </c>
      <c r="BC226">
        <v>1156</v>
      </c>
      <c r="BD226" t="s">
        <v>74</v>
      </c>
      <c r="BE226" t="s">
        <v>74</v>
      </c>
      <c r="BF226" t="s">
        <v>74</v>
      </c>
      <c r="BG226" t="s">
        <v>74</v>
      </c>
      <c r="BH226" t="s">
        <v>74</v>
      </c>
      <c r="BI226">
        <v>4</v>
      </c>
      <c r="BJ226" t="s">
        <v>187</v>
      </c>
      <c r="BK226" t="s">
        <v>93</v>
      </c>
      <c r="BL226" t="s">
        <v>188</v>
      </c>
      <c r="BM226" t="s">
        <v>2740</v>
      </c>
      <c r="BN226" t="s">
        <v>74</v>
      </c>
      <c r="BO226" t="s">
        <v>74</v>
      </c>
      <c r="BP226" t="s">
        <v>74</v>
      </c>
      <c r="BQ226" t="s">
        <v>74</v>
      </c>
      <c r="BR226" t="s">
        <v>96</v>
      </c>
      <c r="BS226" t="s">
        <v>2741</v>
      </c>
      <c r="BT226" t="str">
        <f>HYPERLINK("https%3A%2F%2Fwww.webofscience.com%2Fwos%2Fwoscc%2Ffull-record%2FWOS:A1994NT21700014","View Full Record in Web of Science")</f>
        <v>View Full Record in Web of Science</v>
      </c>
    </row>
    <row r="227" spans="1:72" x14ac:dyDescent="0.15">
      <c r="A227" t="s">
        <v>72</v>
      </c>
      <c r="B227" t="s">
        <v>2742</v>
      </c>
      <c r="C227" t="s">
        <v>74</v>
      </c>
      <c r="D227" t="s">
        <v>74</v>
      </c>
      <c r="E227" t="s">
        <v>74</v>
      </c>
      <c r="F227" t="s">
        <v>2742</v>
      </c>
      <c r="G227" t="s">
        <v>74</v>
      </c>
      <c r="H227" t="s">
        <v>74</v>
      </c>
      <c r="I227" t="s">
        <v>2743</v>
      </c>
      <c r="J227" t="s">
        <v>1318</v>
      </c>
      <c r="K227" t="s">
        <v>74</v>
      </c>
      <c r="L227" t="s">
        <v>74</v>
      </c>
      <c r="M227" t="s">
        <v>77</v>
      </c>
      <c r="N227" t="s">
        <v>78</v>
      </c>
      <c r="O227" t="s">
        <v>74</v>
      </c>
      <c r="P227" t="s">
        <v>74</v>
      </c>
      <c r="Q227" t="s">
        <v>74</v>
      </c>
      <c r="R227" t="s">
        <v>74</v>
      </c>
      <c r="S227" t="s">
        <v>74</v>
      </c>
      <c r="T227" t="s">
        <v>2744</v>
      </c>
      <c r="U227" t="s">
        <v>2745</v>
      </c>
      <c r="V227" t="s">
        <v>2746</v>
      </c>
      <c r="W227" t="s">
        <v>2747</v>
      </c>
      <c r="X227" t="s">
        <v>2748</v>
      </c>
      <c r="Y227" t="s">
        <v>74</v>
      </c>
      <c r="Z227" t="s">
        <v>74</v>
      </c>
      <c r="AA227" t="s">
        <v>74</v>
      </c>
      <c r="AB227" t="s">
        <v>74</v>
      </c>
      <c r="AC227" t="s">
        <v>74</v>
      </c>
      <c r="AD227" t="s">
        <v>74</v>
      </c>
      <c r="AE227" t="s">
        <v>74</v>
      </c>
      <c r="AF227" t="s">
        <v>74</v>
      </c>
      <c r="AG227">
        <v>62</v>
      </c>
      <c r="AH227">
        <v>18</v>
      </c>
      <c r="AI227">
        <v>20</v>
      </c>
      <c r="AJ227">
        <v>1</v>
      </c>
      <c r="AK227">
        <v>10</v>
      </c>
      <c r="AL227" t="s">
        <v>2749</v>
      </c>
      <c r="AM227" t="s">
        <v>180</v>
      </c>
      <c r="AN227" t="s">
        <v>2750</v>
      </c>
      <c r="AO227" t="s">
        <v>1323</v>
      </c>
      <c r="AP227" t="s">
        <v>2751</v>
      </c>
      <c r="AQ227" t="s">
        <v>74</v>
      </c>
      <c r="AR227" t="s">
        <v>1324</v>
      </c>
      <c r="AS227" t="s">
        <v>1325</v>
      </c>
      <c r="AT227" t="s">
        <v>2739</v>
      </c>
      <c r="AU227">
        <v>1994</v>
      </c>
      <c r="AV227">
        <v>179</v>
      </c>
      <c r="AW227">
        <v>1</v>
      </c>
      <c r="AX227" t="s">
        <v>74</v>
      </c>
      <c r="AY227" t="s">
        <v>74</v>
      </c>
      <c r="AZ227" t="s">
        <v>74</v>
      </c>
      <c r="BA227" t="s">
        <v>74</v>
      </c>
      <c r="BB227">
        <v>49</v>
      </c>
      <c r="BC227">
        <v>67</v>
      </c>
      <c r="BD227" t="s">
        <v>74</v>
      </c>
      <c r="BE227" t="s">
        <v>74</v>
      </c>
      <c r="BF227" t="s">
        <v>74</v>
      </c>
      <c r="BG227" t="s">
        <v>74</v>
      </c>
      <c r="BH227" t="s">
        <v>74</v>
      </c>
      <c r="BI227">
        <v>19</v>
      </c>
      <c r="BJ227" t="s">
        <v>1328</v>
      </c>
      <c r="BK227" t="s">
        <v>93</v>
      </c>
      <c r="BL227" t="s">
        <v>1329</v>
      </c>
      <c r="BM227" t="s">
        <v>2752</v>
      </c>
      <c r="BN227" t="s">
        <v>74</v>
      </c>
      <c r="BO227" t="s">
        <v>74</v>
      </c>
      <c r="BP227" t="s">
        <v>74</v>
      </c>
      <c r="BQ227" t="s">
        <v>74</v>
      </c>
      <c r="BR227" t="s">
        <v>96</v>
      </c>
      <c r="BS227" t="s">
        <v>2753</v>
      </c>
      <c r="BT227" t="str">
        <f>HYPERLINK("https%3A%2F%2Fwww.webofscience.com%2Fwos%2Fwoscc%2Ffull-record%2FWOS:A1994NW67400004","View Full Record in Web of Science")</f>
        <v>View Full Record in Web of Science</v>
      </c>
    </row>
    <row r="228" spans="1:72" x14ac:dyDescent="0.15">
      <c r="A228" t="s">
        <v>72</v>
      </c>
      <c r="B228" t="s">
        <v>2754</v>
      </c>
      <c r="C228" t="s">
        <v>74</v>
      </c>
      <c r="D228" t="s">
        <v>74</v>
      </c>
      <c r="E228" t="s">
        <v>74</v>
      </c>
      <c r="F228" t="s">
        <v>2754</v>
      </c>
      <c r="G228" t="s">
        <v>74</v>
      </c>
      <c r="H228" t="s">
        <v>74</v>
      </c>
      <c r="I228" t="s">
        <v>2755</v>
      </c>
      <c r="J228" t="s">
        <v>352</v>
      </c>
      <c r="K228" t="s">
        <v>74</v>
      </c>
      <c r="L228" t="s">
        <v>74</v>
      </c>
      <c r="M228" t="s">
        <v>77</v>
      </c>
      <c r="N228" t="s">
        <v>78</v>
      </c>
      <c r="O228" t="s">
        <v>74</v>
      </c>
      <c r="P228" t="s">
        <v>74</v>
      </c>
      <c r="Q228" t="s">
        <v>74</v>
      </c>
      <c r="R228" t="s">
        <v>74</v>
      </c>
      <c r="S228" t="s">
        <v>74</v>
      </c>
      <c r="T228" t="s">
        <v>74</v>
      </c>
      <c r="U228" t="s">
        <v>2756</v>
      </c>
      <c r="V228" t="s">
        <v>2757</v>
      </c>
      <c r="W228" t="s">
        <v>2758</v>
      </c>
      <c r="X228" t="s">
        <v>2759</v>
      </c>
      <c r="Y228" t="s">
        <v>74</v>
      </c>
      <c r="Z228" t="s">
        <v>74</v>
      </c>
      <c r="AA228" t="s">
        <v>2760</v>
      </c>
      <c r="AB228" t="s">
        <v>74</v>
      </c>
      <c r="AC228" t="s">
        <v>74</v>
      </c>
      <c r="AD228" t="s">
        <v>74</v>
      </c>
      <c r="AE228" t="s">
        <v>74</v>
      </c>
      <c r="AF228" t="s">
        <v>74</v>
      </c>
      <c r="AG228">
        <v>37</v>
      </c>
      <c r="AH228">
        <v>58</v>
      </c>
      <c r="AI228">
        <v>63</v>
      </c>
      <c r="AJ228">
        <v>0</v>
      </c>
      <c r="AK228">
        <v>5</v>
      </c>
      <c r="AL228" t="s">
        <v>284</v>
      </c>
      <c r="AM228" t="s">
        <v>285</v>
      </c>
      <c r="AN228" t="s">
        <v>286</v>
      </c>
      <c r="AO228" t="s">
        <v>358</v>
      </c>
      <c r="AP228" t="s">
        <v>359</v>
      </c>
      <c r="AQ228" t="s">
        <v>74</v>
      </c>
      <c r="AR228" t="s">
        <v>360</v>
      </c>
      <c r="AS228" t="s">
        <v>361</v>
      </c>
      <c r="AT228" t="s">
        <v>2739</v>
      </c>
      <c r="AU228">
        <v>1994</v>
      </c>
      <c r="AV228">
        <v>99</v>
      </c>
      <c r="AW228" t="s">
        <v>2761</v>
      </c>
      <c r="AX228" t="s">
        <v>74</v>
      </c>
      <c r="AY228" t="s">
        <v>74</v>
      </c>
      <c r="AZ228" t="s">
        <v>74</v>
      </c>
      <c r="BA228" t="s">
        <v>74</v>
      </c>
      <c r="BB228">
        <v>12443</v>
      </c>
      <c r="BC228">
        <v>12457</v>
      </c>
      <c r="BD228" t="s">
        <v>74</v>
      </c>
      <c r="BE228" t="s">
        <v>2762</v>
      </c>
      <c r="BF228" t="str">
        <f>HYPERLINK("http://dx.doi.org/10.1029/94JC00526","http://dx.doi.org/10.1029/94JC00526")</f>
        <v>http://dx.doi.org/10.1029/94JC00526</v>
      </c>
      <c r="BG228" t="s">
        <v>74</v>
      </c>
      <c r="BH228" t="s">
        <v>74</v>
      </c>
      <c r="BI228">
        <v>15</v>
      </c>
      <c r="BJ228" t="s">
        <v>364</v>
      </c>
      <c r="BK228" t="s">
        <v>93</v>
      </c>
      <c r="BL228" t="s">
        <v>364</v>
      </c>
      <c r="BM228" t="s">
        <v>2763</v>
      </c>
      <c r="BN228" t="s">
        <v>74</v>
      </c>
      <c r="BO228" t="s">
        <v>315</v>
      </c>
      <c r="BP228" t="s">
        <v>74</v>
      </c>
      <c r="BQ228" t="s">
        <v>74</v>
      </c>
      <c r="BR228" t="s">
        <v>96</v>
      </c>
      <c r="BS228" t="s">
        <v>2764</v>
      </c>
      <c r="BT228" t="str">
        <f>HYPERLINK("https%3A%2F%2Fwww.webofscience.com%2Fwos%2Fwoscc%2Ffull-record%2FWOS:A1994NT50400009","View Full Record in Web of Science")</f>
        <v>View Full Record in Web of Science</v>
      </c>
    </row>
    <row r="229" spans="1:72" x14ac:dyDescent="0.15">
      <c r="A229" t="s">
        <v>72</v>
      </c>
      <c r="B229" t="s">
        <v>2765</v>
      </c>
      <c r="C229" t="s">
        <v>74</v>
      </c>
      <c r="D229" t="s">
        <v>74</v>
      </c>
      <c r="E229" t="s">
        <v>74</v>
      </c>
      <c r="F229" t="s">
        <v>2765</v>
      </c>
      <c r="G229" t="s">
        <v>74</v>
      </c>
      <c r="H229" t="s">
        <v>74</v>
      </c>
      <c r="I229" t="s">
        <v>2766</v>
      </c>
      <c r="J229" t="s">
        <v>352</v>
      </c>
      <c r="K229" t="s">
        <v>74</v>
      </c>
      <c r="L229" t="s">
        <v>74</v>
      </c>
      <c r="M229" t="s">
        <v>77</v>
      </c>
      <c r="N229" t="s">
        <v>78</v>
      </c>
      <c r="O229" t="s">
        <v>74</v>
      </c>
      <c r="P229" t="s">
        <v>74</v>
      </c>
      <c r="Q229" t="s">
        <v>74</v>
      </c>
      <c r="R229" t="s">
        <v>74</v>
      </c>
      <c r="S229" t="s">
        <v>74</v>
      </c>
      <c r="T229" t="s">
        <v>74</v>
      </c>
      <c r="U229" t="s">
        <v>2767</v>
      </c>
      <c r="V229" t="s">
        <v>2768</v>
      </c>
      <c r="W229" t="s">
        <v>74</v>
      </c>
      <c r="X229" t="s">
        <v>74</v>
      </c>
      <c r="Y229" t="s">
        <v>2769</v>
      </c>
      <c r="Z229" t="s">
        <v>74</v>
      </c>
      <c r="AA229" t="s">
        <v>2770</v>
      </c>
      <c r="AB229" t="s">
        <v>74</v>
      </c>
      <c r="AC229" t="s">
        <v>74</v>
      </c>
      <c r="AD229" t="s">
        <v>74</v>
      </c>
      <c r="AE229" t="s">
        <v>74</v>
      </c>
      <c r="AF229" t="s">
        <v>74</v>
      </c>
      <c r="AG229">
        <v>23</v>
      </c>
      <c r="AH229">
        <v>16</v>
      </c>
      <c r="AI229">
        <v>16</v>
      </c>
      <c r="AJ229">
        <v>0</v>
      </c>
      <c r="AK229">
        <v>4</v>
      </c>
      <c r="AL229" t="s">
        <v>284</v>
      </c>
      <c r="AM229" t="s">
        <v>285</v>
      </c>
      <c r="AN229" t="s">
        <v>286</v>
      </c>
      <c r="AO229" t="s">
        <v>358</v>
      </c>
      <c r="AP229" t="s">
        <v>359</v>
      </c>
      <c r="AQ229" t="s">
        <v>74</v>
      </c>
      <c r="AR229" t="s">
        <v>360</v>
      </c>
      <c r="AS229" t="s">
        <v>361</v>
      </c>
      <c r="AT229" t="s">
        <v>2739</v>
      </c>
      <c r="AU229">
        <v>1994</v>
      </c>
      <c r="AV229">
        <v>99</v>
      </c>
      <c r="AW229" t="s">
        <v>2761</v>
      </c>
      <c r="AX229" t="s">
        <v>74</v>
      </c>
      <c r="AY229" t="s">
        <v>74</v>
      </c>
      <c r="AZ229" t="s">
        <v>74</v>
      </c>
      <c r="BA229" t="s">
        <v>74</v>
      </c>
      <c r="BB229">
        <v>12471</v>
      </c>
      <c r="BC229">
        <v>12485</v>
      </c>
      <c r="BD229" t="s">
        <v>74</v>
      </c>
      <c r="BE229" t="s">
        <v>2771</v>
      </c>
      <c r="BF229" t="str">
        <f>HYPERLINK("http://dx.doi.org/10.1029/94JC00522","http://dx.doi.org/10.1029/94JC00522")</f>
        <v>http://dx.doi.org/10.1029/94JC00522</v>
      </c>
      <c r="BG229" t="s">
        <v>74</v>
      </c>
      <c r="BH229" t="s">
        <v>74</v>
      </c>
      <c r="BI229">
        <v>15</v>
      </c>
      <c r="BJ229" t="s">
        <v>364</v>
      </c>
      <c r="BK229" t="s">
        <v>93</v>
      </c>
      <c r="BL229" t="s">
        <v>364</v>
      </c>
      <c r="BM229" t="s">
        <v>2763</v>
      </c>
      <c r="BN229" t="s">
        <v>74</v>
      </c>
      <c r="BO229" t="s">
        <v>74</v>
      </c>
      <c r="BP229" t="s">
        <v>74</v>
      </c>
      <c r="BQ229" t="s">
        <v>74</v>
      </c>
      <c r="BR229" t="s">
        <v>96</v>
      </c>
      <c r="BS229" t="s">
        <v>2772</v>
      </c>
      <c r="BT229" t="str">
        <f>HYPERLINK("https%3A%2F%2Fwww.webofscience.com%2Fwos%2Fwoscc%2Ffull-record%2FWOS:A1994NT50400011","View Full Record in Web of Science")</f>
        <v>View Full Record in Web of Science</v>
      </c>
    </row>
    <row r="230" spans="1:72" x14ac:dyDescent="0.15">
      <c r="A230" t="s">
        <v>72</v>
      </c>
      <c r="B230" t="s">
        <v>2773</v>
      </c>
      <c r="C230" t="s">
        <v>74</v>
      </c>
      <c r="D230" t="s">
        <v>74</v>
      </c>
      <c r="E230" t="s">
        <v>74</v>
      </c>
      <c r="F230" t="s">
        <v>2773</v>
      </c>
      <c r="G230" t="s">
        <v>74</v>
      </c>
      <c r="H230" t="s">
        <v>74</v>
      </c>
      <c r="I230" t="s">
        <v>2774</v>
      </c>
      <c r="J230" t="s">
        <v>352</v>
      </c>
      <c r="K230" t="s">
        <v>74</v>
      </c>
      <c r="L230" t="s">
        <v>74</v>
      </c>
      <c r="M230" t="s">
        <v>77</v>
      </c>
      <c r="N230" t="s">
        <v>78</v>
      </c>
      <c r="O230" t="s">
        <v>74</v>
      </c>
      <c r="P230" t="s">
        <v>74</v>
      </c>
      <c r="Q230" t="s">
        <v>74</v>
      </c>
      <c r="R230" t="s">
        <v>74</v>
      </c>
      <c r="S230" t="s">
        <v>74</v>
      </c>
      <c r="T230" t="s">
        <v>74</v>
      </c>
      <c r="U230" t="s">
        <v>2775</v>
      </c>
      <c r="V230" t="s">
        <v>2776</v>
      </c>
      <c r="W230" t="s">
        <v>2777</v>
      </c>
      <c r="X230" t="s">
        <v>136</v>
      </c>
      <c r="Y230" t="s">
        <v>2778</v>
      </c>
      <c r="Z230" t="s">
        <v>74</v>
      </c>
      <c r="AA230" t="s">
        <v>74</v>
      </c>
      <c r="AB230" t="s">
        <v>74</v>
      </c>
      <c r="AC230" t="s">
        <v>74</v>
      </c>
      <c r="AD230" t="s">
        <v>74</v>
      </c>
      <c r="AE230" t="s">
        <v>74</v>
      </c>
      <c r="AF230" t="s">
        <v>74</v>
      </c>
      <c r="AG230">
        <v>16</v>
      </c>
      <c r="AH230">
        <v>29</v>
      </c>
      <c r="AI230">
        <v>31</v>
      </c>
      <c r="AJ230">
        <v>0</v>
      </c>
      <c r="AK230">
        <v>0</v>
      </c>
      <c r="AL230" t="s">
        <v>284</v>
      </c>
      <c r="AM230" t="s">
        <v>285</v>
      </c>
      <c r="AN230" t="s">
        <v>286</v>
      </c>
      <c r="AO230" t="s">
        <v>358</v>
      </c>
      <c r="AP230" t="s">
        <v>359</v>
      </c>
      <c r="AQ230" t="s">
        <v>74</v>
      </c>
      <c r="AR230" t="s">
        <v>360</v>
      </c>
      <c r="AS230" t="s">
        <v>361</v>
      </c>
      <c r="AT230" t="s">
        <v>2739</v>
      </c>
      <c r="AU230">
        <v>1994</v>
      </c>
      <c r="AV230">
        <v>99</v>
      </c>
      <c r="AW230" t="s">
        <v>2761</v>
      </c>
      <c r="AX230" t="s">
        <v>74</v>
      </c>
      <c r="AY230" t="s">
        <v>74</v>
      </c>
      <c r="AZ230" t="s">
        <v>74</v>
      </c>
      <c r="BA230" t="s">
        <v>74</v>
      </c>
      <c r="BB230">
        <v>12573</v>
      </c>
      <c r="BC230">
        <v>12580</v>
      </c>
      <c r="BD230" t="s">
        <v>74</v>
      </c>
      <c r="BE230" t="s">
        <v>2779</v>
      </c>
      <c r="BF230" t="str">
        <f>HYPERLINK("http://dx.doi.org/10.1029/93JC03507","http://dx.doi.org/10.1029/93JC03507")</f>
        <v>http://dx.doi.org/10.1029/93JC03507</v>
      </c>
      <c r="BG230" t="s">
        <v>74</v>
      </c>
      <c r="BH230" t="s">
        <v>74</v>
      </c>
      <c r="BI230">
        <v>8</v>
      </c>
      <c r="BJ230" t="s">
        <v>364</v>
      </c>
      <c r="BK230" t="s">
        <v>93</v>
      </c>
      <c r="BL230" t="s">
        <v>364</v>
      </c>
      <c r="BM230" t="s">
        <v>2763</v>
      </c>
      <c r="BN230" t="s">
        <v>74</v>
      </c>
      <c r="BO230" t="s">
        <v>74</v>
      </c>
      <c r="BP230" t="s">
        <v>74</v>
      </c>
      <c r="BQ230" t="s">
        <v>74</v>
      </c>
      <c r="BR230" t="s">
        <v>96</v>
      </c>
      <c r="BS230" t="s">
        <v>2780</v>
      </c>
      <c r="BT230" t="str">
        <f>HYPERLINK("https%3A%2F%2Fwww.webofscience.com%2Fwos%2Fwoscc%2Ffull-record%2FWOS:A1994NT50400018","View Full Record in Web of Science")</f>
        <v>View Full Record in Web of Science</v>
      </c>
    </row>
    <row r="231" spans="1:72" x14ac:dyDescent="0.15">
      <c r="A231" t="s">
        <v>72</v>
      </c>
      <c r="B231" t="s">
        <v>2781</v>
      </c>
      <c r="C231" t="s">
        <v>74</v>
      </c>
      <c r="D231" t="s">
        <v>74</v>
      </c>
      <c r="E231" t="s">
        <v>74</v>
      </c>
      <c r="F231" t="s">
        <v>2781</v>
      </c>
      <c r="G231" t="s">
        <v>74</v>
      </c>
      <c r="H231" t="s">
        <v>74</v>
      </c>
      <c r="I231" t="s">
        <v>2782</v>
      </c>
      <c r="J231" t="s">
        <v>2783</v>
      </c>
      <c r="K231" t="s">
        <v>74</v>
      </c>
      <c r="L231" t="s">
        <v>74</v>
      </c>
      <c r="M231" t="s">
        <v>77</v>
      </c>
      <c r="N231" t="s">
        <v>1188</v>
      </c>
      <c r="O231" t="s">
        <v>2784</v>
      </c>
      <c r="P231" t="s">
        <v>2785</v>
      </c>
      <c r="Q231" t="s">
        <v>2786</v>
      </c>
      <c r="R231" t="s">
        <v>74</v>
      </c>
      <c r="S231" t="s">
        <v>74</v>
      </c>
      <c r="T231" t="s">
        <v>74</v>
      </c>
      <c r="U231" t="s">
        <v>2787</v>
      </c>
      <c r="V231" t="s">
        <v>2788</v>
      </c>
      <c r="W231" t="s">
        <v>2789</v>
      </c>
      <c r="X231" t="s">
        <v>2790</v>
      </c>
      <c r="Y231" t="s">
        <v>2791</v>
      </c>
      <c r="Z231" t="s">
        <v>74</v>
      </c>
      <c r="AA231" t="s">
        <v>74</v>
      </c>
      <c r="AB231" t="s">
        <v>2792</v>
      </c>
      <c r="AC231" t="s">
        <v>74</v>
      </c>
      <c r="AD231" t="s">
        <v>74</v>
      </c>
      <c r="AE231" t="s">
        <v>74</v>
      </c>
      <c r="AF231" t="s">
        <v>74</v>
      </c>
      <c r="AG231">
        <v>11</v>
      </c>
      <c r="AH231">
        <v>14</v>
      </c>
      <c r="AI231">
        <v>18</v>
      </c>
      <c r="AJ231">
        <v>0</v>
      </c>
      <c r="AK231">
        <v>6</v>
      </c>
      <c r="AL231" t="s">
        <v>179</v>
      </c>
      <c r="AM231" t="s">
        <v>180</v>
      </c>
      <c r="AN231" t="s">
        <v>181</v>
      </c>
      <c r="AO231" t="s">
        <v>2793</v>
      </c>
      <c r="AP231" t="s">
        <v>74</v>
      </c>
      <c r="AQ231" t="s">
        <v>74</v>
      </c>
      <c r="AR231" t="s">
        <v>2794</v>
      </c>
      <c r="AS231" t="s">
        <v>2795</v>
      </c>
      <c r="AT231" t="s">
        <v>2796</v>
      </c>
      <c r="AU231">
        <v>1994</v>
      </c>
      <c r="AV231">
        <v>671</v>
      </c>
      <c r="AW231" t="s">
        <v>330</v>
      </c>
      <c r="AX231" t="s">
        <v>74</v>
      </c>
      <c r="AY231" t="s">
        <v>74</v>
      </c>
      <c r="AZ231" t="s">
        <v>74</v>
      </c>
      <c r="BA231" t="s">
        <v>74</v>
      </c>
      <c r="BB231">
        <v>197</v>
      </c>
      <c r="BC231">
        <v>203</v>
      </c>
      <c r="BD231" t="s">
        <v>74</v>
      </c>
      <c r="BE231" t="s">
        <v>2797</v>
      </c>
      <c r="BF231" t="str">
        <f>HYPERLINK("http://dx.doi.org/10.1016/0021-9673(94)80239-4","http://dx.doi.org/10.1016/0021-9673(94)80239-4")</f>
        <v>http://dx.doi.org/10.1016/0021-9673(94)80239-4</v>
      </c>
      <c r="BG231" t="s">
        <v>74</v>
      </c>
      <c r="BH231" t="s">
        <v>74</v>
      </c>
      <c r="BI231">
        <v>7</v>
      </c>
      <c r="BJ231" t="s">
        <v>2798</v>
      </c>
      <c r="BK231" t="s">
        <v>1201</v>
      </c>
      <c r="BL231" t="s">
        <v>2799</v>
      </c>
      <c r="BM231" t="s">
        <v>2800</v>
      </c>
      <c r="BN231" t="s">
        <v>74</v>
      </c>
      <c r="BO231" t="s">
        <v>74</v>
      </c>
      <c r="BP231" t="s">
        <v>74</v>
      </c>
      <c r="BQ231" t="s">
        <v>74</v>
      </c>
      <c r="BR231" t="s">
        <v>96</v>
      </c>
      <c r="BS231" t="s">
        <v>2801</v>
      </c>
      <c r="BT231" t="str">
        <f>HYPERLINK("https%3A%2F%2Fwww.webofscience.com%2Fwos%2Fwoscc%2Ffull-record%2FWOS:A1994NT17700028","View Full Record in Web of Science")</f>
        <v>View Full Record in Web of Science</v>
      </c>
    </row>
    <row r="232" spans="1:72" x14ac:dyDescent="0.15">
      <c r="A232" t="s">
        <v>72</v>
      </c>
      <c r="B232" t="s">
        <v>2802</v>
      </c>
      <c r="C232" t="s">
        <v>74</v>
      </c>
      <c r="D232" t="s">
        <v>74</v>
      </c>
      <c r="E232" t="s">
        <v>74</v>
      </c>
      <c r="F232" t="s">
        <v>2802</v>
      </c>
      <c r="G232" t="s">
        <v>74</v>
      </c>
      <c r="H232" t="s">
        <v>74</v>
      </c>
      <c r="I232" t="s">
        <v>2803</v>
      </c>
      <c r="J232" t="s">
        <v>995</v>
      </c>
      <c r="K232" t="s">
        <v>74</v>
      </c>
      <c r="L232" t="s">
        <v>74</v>
      </c>
      <c r="M232" t="s">
        <v>77</v>
      </c>
      <c r="N232" t="s">
        <v>78</v>
      </c>
      <c r="O232" t="s">
        <v>74</v>
      </c>
      <c r="P232" t="s">
        <v>74</v>
      </c>
      <c r="Q232" t="s">
        <v>74</v>
      </c>
      <c r="R232" t="s">
        <v>74</v>
      </c>
      <c r="S232" t="s">
        <v>74</v>
      </c>
      <c r="T232" t="s">
        <v>74</v>
      </c>
      <c r="U232" t="s">
        <v>2804</v>
      </c>
      <c r="V232" t="s">
        <v>2805</v>
      </c>
      <c r="W232" t="s">
        <v>1842</v>
      </c>
      <c r="X232" t="s">
        <v>1843</v>
      </c>
      <c r="Y232" t="s">
        <v>74</v>
      </c>
      <c r="Z232" t="s">
        <v>74</v>
      </c>
      <c r="AA232" t="s">
        <v>74</v>
      </c>
      <c r="AB232" t="s">
        <v>74</v>
      </c>
      <c r="AC232" t="s">
        <v>74</v>
      </c>
      <c r="AD232" t="s">
        <v>74</v>
      </c>
      <c r="AE232" t="s">
        <v>74</v>
      </c>
      <c r="AF232" t="s">
        <v>74</v>
      </c>
      <c r="AG232">
        <v>38</v>
      </c>
      <c r="AH232">
        <v>121</v>
      </c>
      <c r="AI232">
        <v>123</v>
      </c>
      <c r="AJ232">
        <v>0</v>
      </c>
      <c r="AK232">
        <v>11</v>
      </c>
      <c r="AL232" t="s">
        <v>1002</v>
      </c>
      <c r="AM232" t="s">
        <v>285</v>
      </c>
      <c r="AN232" t="s">
        <v>1003</v>
      </c>
      <c r="AO232" t="s">
        <v>1004</v>
      </c>
      <c r="AP232" t="s">
        <v>74</v>
      </c>
      <c r="AQ232" t="s">
        <v>74</v>
      </c>
      <c r="AR232" t="s">
        <v>1005</v>
      </c>
      <c r="AS232" t="s">
        <v>1006</v>
      </c>
      <c r="AT232" t="s">
        <v>2806</v>
      </c>
      <c r="AU232">
        <v>1994</v>
      </c>
      <c r="AV232">
        <v>98</v>
      </c>
      <c r="AW232">
        <v>23</v>
      </c>
      <c r="AX232" t="s">
        <v>74</v>
      </c>
      <c r="AY232" t="s">
        <v>74</v>
      </c>
      <c r="AZ232" t="s">
        <v>74</v>
      </c>
      <c r="BA232" t="s">
        <v>74</v>
      </c>
      <c r="BB232">
        <v>5974</v>
      </c>
      <c r="BC232">
        <v>5983</v>
      </c>
      <c r="BD232" t="s">
        <v>74</v>
      </c>
      <c r="BE232" t="s">
        <v>2807</v>
      </c>
      <c r="BF232" t="str">
        <f>HYPERLINK("http://dx.doi.org/10.1021/j100074a026","http://dx.doi.org/10.1021/j100074a026")</f>
        <v>http://dx.doi.org/10.1021/j100074a026</v>
      </c>
      <c r="BG232" t="s">
        <v>74</v>
      </c>
      <c r="BH232" t="s">
        <v>74</v>
      </c>
      <c r="BI232">
        <v>10</v>
      </c>
      <c r="BJ232" t="s">
        <v>1008</v>
      </c>
      <c r="BK232" t="s">
        <v>93</v>
      </c>
      <c r="BL232" t="s">
        <v>202</v>
      </c>
      <c r="BM232" t="s">
        <v>2808</v>
      </c>
      <c r="BN232" t="s">
        <v>74</v>
      </c>
      <c r="BO232" t="s">
        <v>74</v>
      </c>
      <c r="BP232" t="s">
        <v>74</v>
      </c>
      <c r="BQ232" t="s">
        <v>74</v>
      </c>
      <c r="BR232" t="s">
        <v>96</v>
      </c>
      <c r="BS232" t="s">
        <v>2809</v>
      </c>
      <c r="BT232" t="str">
        <f>HYPERLINK("https%3A%2F%2Fwww.webofscience.com%2Fwos%2Fwoscc%2Ffull-record%2FWOS:A1994NQ72500026","View Full Record in Web of Science")</f>
        <v>View Full Record in Web of Science</v>
      </c>
    </row>
    <row r="233" spans="1:72" x14ac:dyDescent="0.15">
      <c r="A233" t="s">
        <v>72</v>
      </c>
      <c r="B233" t="s">
        <v>2810</v>
      </c>
      <c r="C233" t="s">
        <v>74</v>
      </c>
      <c r="D233" t="s">
        <v>74</v>
      </c>
      <c r="E233" t="s">
        <v>74</v>
      </c>
      <c r="F233" t="s">
        <v>2810</v>
      </c>
      <c r="G233" t="s">
        <v>74</v>
      </c>
      <c r="H233" t="s">
        <v>74</v>
      </c>
      <c r="I233" t="s">
        <v>1702</v>
      </c>
      <c r="J233" t="s">
        <v>2811</v>
      </c>
      <c r="K233" t="s">
        <v>74</v>
      </c>
      <c r="L233" t="s">
        <v>74</v>
      </c>
      <c r="M233" t="s">
        <v>77</v>
      </c>
      <c r="N233" t="s">
        <v>845</v>
      </c>
      <c r="O233" t="s">
        <v>74</v>
      </c>
      <c r="P233" t="s">
        <v>74</v>
      </c>
      <c r="Q233" t="s">
        <v>74</v>
      </c>
      <c r="R233" t="s">
        <v>74</v>
      </c>
      <c r="S233" t="s">
        <v>74</v>
      </c>
      <c r="T233" t="s">
        <v>74</v>
      </c>
      <c r="U233" t="s">
        <v>74</v>
      </c>
      <c r="V233" t="s">
        <v>74</v>
      </c>
      <c r="W233" t="s">
        <v>74</v>
      </c>
      <c r="X233" t="s">
        <v>74</v>
      </c>
      <c r="Y233" t="s">
        <v>74</v>
      </c>
      <c r="Z233" t="s">
        <v>74</v>
      </c>
      <c r="AA233" t="s">
        <v>74</v>
      </c>
      <c r="AB233" t="s">
        <v>74</v>
      </c>
      <c r="AC233" t="s">
        <v>74</v>
      </c>
      <c r="AD233" t="s">
        <v>74</v>
      </c>
      <c r="AE233" t="s">
        <v>74</v>
      </c>
      <c r="AF233" t="s">
        <v>74</v>
      </c>
      <c r="AG233">
        <v>1</v>
      </c>
      <c r="AH233">
        <v>0</v>
      </c>
      <c r="AI233">
        <v>0</v>
      </c>
      <c r="AJ233">
        <v>0</v>
      </c>
      <c r="AK233">
        <v>0</v>
      </c>
      <c r="AL233" t="s">
        <v>2812</v>
      </c>
      <c r="AM233" t="s">
        <v>84</v>
      </c>
      <c r="AN233" t="s">
        <v>2813</v>
      </c>
      <c r="AO233" t="s">
        <v>2814</v>
      </c>
      <c r="AP233" t="s">
        <v>74</v>
      </c>
      <c r="AQ233" t="s">
        <v>74</v>
      </c>
      <c r="AR233" t="s">
        <v>2815</v>
      </c>
      <c r="AS233" t="s">
        <v>2816</v>
      </c>
      <c r="AT233" t="s">
        <v>2817</v>
      </c>
      <c r="AU233">
        <v>1994</v>
      </c>
      <c r="AV233" t="s">
        <v>74</v>
      </c>
      <c r="AW233" t="s">
        <v>74</v>
      </c>
      <c r="AX233" t="s">
        <v>74</v>
      </c>
      <c r="AY233" t="s">
        <v>74</v>
      </c>
      <c r="AZ233" t="s">
        <v>74</v>
      </c>
      <c r="BA233" t="s">
        <v>74</v>
      </c>
      <c r="BB233">
        <v>47</v>
      </c>
      <c r="BC233">
        <v>47</v>
      </c>
      <c r="BD233" t="s">
        <v>74</v>
      </c>
      <c r="BE233" t="s">
        <v>74</v>
      </c>
      <c r="BF233" t="s">
        <v>74</v>
      </c>
      <c r="BG233" t="s">
        <v>74</v>
      </c>
      <c r="BH233" t="s">
        <v>74</v>
      </c>
      <c r="BI233">
        <v>1</v>
      </c>
      <c r="BJ233" t="s">
        <v>1817</v>
      </c>
      <c r="BK233" t="s">
        <v>1753</v>
      </c>
      <c r="BL233" t="s">
        <v>1818</v>
      </c>
      <c r="BM233" t="s">
        <v>2818</v>
      </c>
      <c r="BN233" t="s">
        <v>74</v>
      </c>
      <c r="BO233" t="s">
        <v>74</v>
      </c>
      <c r="BP233" t="s">
        <v>74</v>
      </c>
      <c r="BQ233" t="s">
        <v>74</v>
      </c>
      <c r="BR233" t="s">
        <v>96</v>
      </c>
      <c r="BS233" t="s">
        <v>2819</v>
      </c>
      <c r="BT233" t="str">
        <f>HYPERLINK("https%3A%2F%2Fwww.webofscience.com%2Fwos%2Fwoscc%2Ffull-record%2FWOS:A1994NN21300050","View Full Record in Web of Science")</f>
        <v>View Full Record in Web of Science</v>
      </c>
    </row>
    <row r="234" spans="1:72" x14ac:dyDescent="0.15">
      <c r="A234" t="s">
        <v>72</v>
      </c>
      <c r="B234" t="s">
        <v>2820</v>
      </c>
      <c r="C234" t="s">
        <v>74</v>
      </c>
      <c r="D234" t="s">
        <v>74</v>
      </c>
      <c r="E234" t="s">
        <v>74</v>
      </c>
      <c r="F234" t="s">
        <v>2820</v>
      </c>
      <c r="G234" t="s">
        <v>74</v>
      </c>
      <c r="H234" t="s">
        <v>74</v>
      </c>
      <c r="I234" t="s">
        <v>2821</v>
      </c>
      <c r="J234" t="s">
        <v>1468</v>
      </c>
      <c r="K234" t="s">
        <v>74</v>
      </c>
      <c r="L234" t="s">
        <v>74</v>
      </c>
      <c r="M234" t="s">
        <v>77</v>
      </c>
      <c r="N234" t="s">
        <v>299</v>
      </c>
      <c r="O234" t="s">
        <v>74</v>
      </c>
      <c r="P234" t="s">
        <v>74</v>
      </c>
      <c r="Q234" t="s">
        <v>74</v>
      </c>
      <c r="R234" t="s">
        <v>74</v>
      </c>
      <c r="S234" t="s">
        <v>74</v>
      </c>
      <c r="T234" t="s">
        <v>74</v>
      </c>
      <c r="U234" t="s">
        <v>2822</v>
      </c>
      <c r="V234" t="s">
        <v>2823</v>
      </c>
      <c r="W234" t="s">
        <v>2824</v>
      </c>
      <c r="X234" t="s">
        <v>151</v>
      </c>
      <c r="Y234" t="s">
        <v>2825</v>
      </c>
      <c r="Z234" t="s">
        <v>74</v>
      </c>
      <c r="AA234" t="s">
        <v>74</v>
      </c>
      <c r="AB234" t="s">
        <v>74</v>
      </c>
      <c r="AC234" t="s">
        <v>74</v>
      </c>
      <c r="AD234" t="s">
        <v>74</v>
      </c>
      <c r="AE234" t="s">
        <v>74</v>
      </c>
      <c r="AF234" t="s">
        <v>74</v>
      </c>
      <c r="AG234">
        <v>13</v>
      </c>
      <c r="AH234">
        <v>25</v>
      </c>
      <c r="AI234">
        <v>27</v>
      </c>
      <c r="AJ234">
        <v>1</v>
      </c>
      <c r="AK234">
        <v>2</v>
      </c>
      <c r="AL234" t="s">
        <v>153</v>
      </c>
      <c r="AM234" t="s">
        <v>84</v>
      </c>
      <c r="AN234" t="s">
        <v>154</v>
      </c>
      <c r="AO234" t="s">
        <v>1472</v>
      </c>
      <c r="AP234" t="s">
        <v>74</v>
      </c>
      <c r="AQ234" t="s">
        <v>74</v>
      </c>
      <c r="AR234" t="s">
        <v>1473</v>
      </c>
      <c r="AS234" t="s">
        <v>1474</v>
      </c>
      <c r="AT234" t="s">
        <v>2826</v>
      </c>
      <c r="AU234">
        <v>1994</v>
      </c>
      <c r="AV234">
        <v>12</v>
      </c>
      <c r="AW234">
        <v>5</v>
      </c>
      <c r="AX234" t="s">
        <v>74</v>
      </c>
      <c r="AY234" t="s">
        <v>74</v>
      </c>
      <c r="AZ234" t="s">
        <v>74</v>
      </c>
      <c r="BA234" t="s">
        <v>74</v>
      </c>
      <c r="BB234">
        <v>478</v>
      </c>
      <c r="BC234">
        <v>480</v>
      </c>
      <c r="BD234" t="s">
        <v>74</v>
      </c>
      <c r="BE234" t="s">
        <v>74</v>
      </c>
      <c r="BF234" t="s">
        <v>74</v>
      </c>
      <c r="BG234" t="s">
        <v>74</v>
      </c>
      <c r="BH234" t="s">
        <v>74</v>
      </c>
      <c r="BI234">
        <v>3</v>
      </c>
      <c r="BJ234" t="s">
        <v>1477</v>
      </c>
      <c r="BK234" t="s">
        <v>93</v>
      </c>
      <c r="BL234" t="s">
        <v>1478</v>
      </c>
      <c r="BM234" t="s">
        <v>2827</v>
      </c>
      <c r="BN234" t="s">
        <v>74</v>
      </c>
      <c r="BO234" t="s">
        <v>74</v>
      </c>
      <c r="BP234" t="s">
        <v>74</v>
      </c>
      <c r="BQ234" t="s">
        <v>74</v>
      </c>
      <c r="BR234" t="s">
        <v>96</v>
      </c>
      <c r="BS234" t="s">
        <v>2828</v>
      </c>
      <c r="BT234" t="str">
        <f>HYPERLINK("https%3A%2F%2Fwww.webofscience.com%2Fwos%2Fwoscc%2Ffull-record%2FWOS:A1994NV81900014","View Full Record in Web of Science")</f>
        <v>View Full Record in Web of Science</v>
      </c>
    </row>
    <row r="235" spans="1:72" x14ac:dyDescent="0.15">
      <c r="A235" t="s">
        <v>72</v>
      </c>
      <c r="B235" t="s">
        <v>2829</v>
      </c>
      <c r="C235" t="s">
        <v>74</v>
      </c>
      <c r="D235" t="s">
        <v>74</v>
      </c>
      <c r="E235" t="s">
        <v>74</v>
      </c>
      <c r="F235" t="s">
        <v>2829</v>
      </c>
      <c r="G235" t="s">
        <v>74</v>
      </c>
      <c r="H235" t="s">
        <v>74</v>
      </c>
      <c r="I235" t="s">
        <v>2830</v>
      </c>
      <c r="J235" t="s">
        <v>488</v>
      </c>
      <c r="K235" t="s">
        <v>74</v>
      </c>
      <c r="L235" t="s">
        <v>74</v>
      </c>
      <c r="M235" t="s">
        <v>77</v>
      </c>
      <c r="N235" t="s">
        <v>396</v>
      </c>
      <c r="O235" t="s">
        <v>74</v>
      </c>
      <c r="P235" t="s">
        <v>74</v>
      </c>
      <c r="Q235" t="s">
        <v>74</v>
      </c>
      <c r="R235" t="s">
        <v>74</v>
      </c>
      <c r="S235" t="s">
        <v>74</v>
      </c>
      <c r="T235" t="s">
        <v>74</v>
      </c>
      <c r="U235" t="s">
        <v>74</v>
      </c>
      <c r="V235" t="s">
        <v>74</v>
      </c>
      <c r="W235" t="s">
        <v>74</v>
      </c>
      <c r="X235" t="s">
        <v>74</v>
      </c>
      <c r="Y235" t="s">
        <v>2831</v>
      </c>
      <c r="Z235" t="s">
        <v>74</v>
      </c>
      <c r="AA235" t="s">
        <v>74</v>
      </c>
      <c r="AB235" t="s">
        <v>74</v>
      </c>
      <c r="AC235" t="s">
        <v>74</v>
      </c>
      <c r="AD235" t="s">
        <v>74</v>
      </c>
      <c r="AE235" t="s">
        <v>74</v>
      </c>
      <c r="AF235" t="s">
        <v>74</v>
      </c>
      <c r="AG235">
        <v>0</v>
      </c>
      <c r="AH235">
        <v>6</v>
      </c>
      <c r="AI235">
        <v>7</v>
      </c>
      <c r="AJ235">
        <v>0</v>
      </c>
      <c r="AK235">
        <v>1</v>
      </c>
      <c r="AL235" t="s">
        <v>631</v>
      </c>
      <c r="AM235" t="s">
        <v>84</v>
      </c>
      <c r="AN235" t="s">
        <v>632</v>
      </c>
      <c r="AO235" t="s">
        <v>491</v>
      </c>
      <c r="AP235" t="s">
        <v>2832</v>
      </c>
      <c r="AQ235" t="s">
        <v>74</v>
      </c>
      <c r="AR235" t="s">
        <v>492</v>
      </c>
      <c r="AS235" t="s">
        <v>493</v>
      </c>
      <c r="AT235" t="s">
        <v>2826</v>
      </c>
      <c r="AU235">
        <v>1994</v>
      </c>
      <c r="AV235">
        <v>6</v>
      </c>
      <c r="AW235">
        <v>2</v>
      </c>
      <c r="AX235" t="s">
        <v>74</v>
      </c>
      <c r="AY235" t="s">
        <v>74</v>
      </c>
      <c r="AZ235" t="s">
        <v>74</v>
      </c>
      <c r="BA235" t="s">
        <v>74</v>
      </c>
      <c r="BB235">
        <v>135</v>
      </c>
      <c r="BC235">
        <v>135</v>
      </c>
      <c r="BD235" t="s">
        <v>74</v>
      </c>
      <c r="BE235" t="s">
        <v>2833</v>
      </c>
      <c r="BF235" t="str">
        <f>HYPERLINK("http://dx.doi.org/10.1017/S0954102094000180","http://dx.doi.org/10.1017/S0954102094000180")</f>
        <v>http://dx.doi.org/10.1017/S0954102094000180</v>
      </c>
      <c r="BG235" t="s">
        <v>74</v>
      </c>
      <c r="BH235" t="s">
        <v>74</v>
      </c>
      <c r="BI235">
        <v>1</v>
      </c>
      <c r="BJ235" t="s">
        <v>495</v>
      </c>
      <c r="BK235" t="s">
        <v>93</v>
      </c>
      <c r="BL235" t="s">
        <v>496</v>
      </c>
      <c r="BM235" t="s">
        <v>2834</v>
      </c>
      <c r="BN235" t="s">
        <v>74</v>
      </c>
      <c r="BO235" t="s">
        <v>334</v>
      </c>
      <c r="BP235" t="s">
        <v>74</v>
      </c>
      <c r="BQ235" t="s">
        <v>74</v>
      </c>
      <c r="BR235" t="s">
        <v>96</v>
      </c>
      <c r="BS235" t="s">
        <v>2835</v>
      </c>
      <c r="BT235" t="str">
        <f>HYPERLINK("https%3A%2F%2Fwww.webofscience.com%2Fwos%2Fwoscc%2Ffull-record%2FWOS:A1994NP43700001","View Full Record in Web of Science")</f>
        <v>View Full Record in Web of Science</v>
      </c>
    </row>
    <row r="236" spans="1:72" x14ac:dyDescent="0.15">
      <c r="A236" t="s">
        <v>72</v>
      </c>
      <c r="B236" t="s">
        <v>2836</v>
      </c>
      <c r="C236" t="s">
        <v>74</v>
      </c>
      <c r="D236" t="s">
        <v>74</v>
      </c>
      <c r="E236" t="s">
        <v>74</v>
      </c>
      <c r="F236" t="s">
        <v>2836</v>
      </c>
      <c r="G236" t="s">
        <v>74</v>
      </c>
      <c r="H236" t="s">
        <v>74</v>
      </c>
      <c r="I236" t="s">
        <v>2837</v>
      </c>
      <c r="J236" t="s">
        <v>488</v>
      </c>
      <c r="K236" t="s">
        <v>74</v>
      </c>
      <c r="L236" t="s">
        <v>74</v>
      </c>
      <c r="M236" t="s">
        <v>77</v>
      </c>
      <c r="N236" t="s">
        <v>396</v>
      </c>
      <c r="O236" t="s">
        <v>74</v>
      </c>
      <c r="P236" t="s">
        <v>74</v>
      </c>
      <c r="Q236" t="s">
        <v>74</v>
      </c>
      <c r="R236" t="s">
        <v>74</v>
      </c>
      <c r="S236" t="s">
        <v>74</v>
      </c>
      <c r="T236" t="s">
        <v>74</v>
      </c>
      <c r="U236" t="s">
        <v>74</v>
      </c>
      <c r="V236" t="s">
        <v>74</v>
      </c>
      <c r="W236" t="s">
        <v>74</v>
      </c>
      <c r="X236" t="s">
        <v>74</v>
      </c>
      <c r="Y236" t="s">
        <v>74</v>
      </c>
      <c r="Z236" t="s">
        <v>74</v>
      </c>
      <c r="AA236" t="s">
        <v>1109</v>
      </c>
      <c r="AB236" t="s">
        <v>2838</v>
      </c>
      <c r="AC236" t="s">
        <v>74</v>
      </c>
      <c r="AD236" t="s">
        <v>74</v>
      </c>
      <c r="AE236" t="s">
        <v>74</v>
      </c>
      <c r="AF236" t="s">
        <v>74</v>
      </c>
      <c r="AG236">
        <v>0</v>
      </c>
      <c r="AH236">
        <v>3</v>
      </c>
      <c r="AI236">
        <v>3</v>
      </c>
      <c r="AJ236">
        <v>0</v>
      </c>
      <c r="AK236">
        <v>3</v>
      </c>
      <c r="AL236" t="s">
        <v>631</v>
      </c>
      <c r="AM236" t="s">
        <v>84</v>
      </c>
      <c r="AN236" t="s">
        <v>632</v>
      </c>
      <c r="AO236" t="s">
        <v>491</v>
      </c>
      <c r="AP236" t="s">
        <v>2832</v>
      </c>
      <c r="AQ236" t="s">
        <v>74</v>
      </c>
      <c r="AR236" t="s">
        <v>492</v>
      </c>
      <c r="AS236" t="s">
        <v>493</v>
      </c>
      <c r="AT236" t="s">
        <v>2826</v>
      </c>
      <c r="AU236">
        <v>1994</v>
      </c>
      <c r="AV236">
        <v>6</v>
      </c>
      <c r="AW236">
        <v>2</v>
      </c>
      <c r="AX236" t="s">
        <v>74</v>
      </c>
      <c r="AY236" t="s">
        <v>74</v>
      </c>
      <c r="AZ236" t="s">
        <v>74</v>
      </c>
      <c r="BA236" t="s">
        <v>74</v>
      </c>
      <c r="BB236">
        <v>136</v>
      </c>
      <c r="BC236">
        <v>136</v>
      </c>
      <c r="BD236" t="s">
        <v>74</v>
      </c>
      <c r="BE236" t="s">
        <v>2839</v>
      </c>
      <c r="BF236" t="str">
        <f>HYPERLINK("http://dx.doi.org/10.1017/S0954102094000192","http://dx.doi.org/10.1017/S0954102094000192")</f>
        <v>http://dx.doi.org/10.1017/S0954102094000192</v>
      </c>
      <c r="BG236" t="s">
        <v>74</v>
      </c>
      <c r="BH236" t="s">
        <v>74</v>
      </c>
      <c r="BI236">
        <v>1</v>
      </c>
      <c r="BJ236" t="s">
        <v>495</v>
      </c>
      <c r="BK236" t="s">
        <v>93</v>
      </c>
      <c r="BL236" t="s">
        <v>496</v>
      </c>
      <c r="BM236" t="s">
        <v>2834</v>
      </c>
      <c r="BN236" t="s">
        <v>74</v>
      </c>
      <c r="BO236" t="s">
        <v>74</v>
      </c>
      <c r="BP236" t="s">
        <v>74</v>
      </c>
      <c r="BQ236" t="s">
        <v>74</v>
      </c>
      <c r="BR236" t="s">
        <v>96</v>
      </c>
      <c r="BS236" t="s">
        <v>2840</v>
      </c>
      <c r="BT236" t="str">
        <f>HYPERLINK("https%3A%2F%2Fwww.webofscience.com%2Fwos%2Fwoscc%2Ffull-record%2FWOS:A1994NP43700002","View Full Record in Web of Science")</f>
        <v>View Full Record in Web of Science</v>
      </c>
    </row>
    <row r="237" spans="1:72" x14ac:dyDescent="0.15">
      <c r="A237" t="s">
        <v>72</v>
      </c>
      <c r="B237" t="s">
        <v>2841</v>
      </c>
      <c r="C237" t="s">
        <v>74</v>
      </c>
      <c r="D237" t="s">
        <v>74</v>
      </c>
      <c r="E237" t="s">
        <v>74</v>
      </c>
      <c r="F237" t="s">
        <v>2841</v>
      </c>
      <c r="G237" t="s">
        <v>74</v>
      </c>
      <c r="H237" t="s">
        <v>74</v>
      </c>
      <c r="I237" t="s">
        <v>2842</v>
      </c>
      <c r="J237" t="s">
        <v>488</v>
      </c>
      <c r="K237" t="s">
        <v>74</v>
      </c>
      <c r="L237" t="s">
        <v>74</v>
      </c>
      <c r="M237" t="s">
        <v>77</v>
      </c>
      <c r="N237" t="s">
        <v>78</v>
      </c>
      <c r="O237" t="s">
        <v>74</v>
      </c>
      <c r="P237" t="s">
        <v>74</v>
      </c>
      <c r="Q237" t="s">
        <v>74</v>
      </c>
      <c r="R237" t="s">
        <v>74</v>
      </c>
      <c r="S237" t="s">
        <v>74</v>
      </c>
      <c r="T237" t="s">
        <v>74</v>
      </c>
      <c r="U237" t="s">
        <v>74</v>
      </c>
      <c r="V237" t="s">
        <v>74</v>
      </c>
      <c r="W237" t="s">
        <v>74</v>
      </c>
      <c r="X237" t="s">
        <v>74</v>
      </c>
      <c r="Y237" t="s">
        <v>2843</v>
      </c>
      <c r="Z237" t="s">
        <v>74</v>
      </c>
      <c r="AA237" t="s">
        <v>74</v>
      </c>
      <c r="AB237" t="s">
        <v>74</v>
      </c>
      <c r="AC237" t="s">
        <v>74</v>
      </c>
      <c r="AD237" t="s">
        <v>74</v>
      </c>
      <c r="AE237" t="s">
        <v>74</v>
      </c>
      <c r="AF237" t="s">
        <v>74</v>
      </c>
      <c r="AG237">
        <v>0</v>
      </c>
      <c r="AH237">
        <v>0</v>
      </c>
      <c r="AI237">
        <v>0</v>
      </c>
      <c r="AJ237">
        <v>0</v>
      </c>
      <c r="AK237">
        <v>2</v>
      </c>
      <c r="AL237" t="s">
        <v>631</v>
      </c>
      <c r="AM237" t="s">
        <v>84</v>
      </c>
      <c r="AN237" t="s">
        <v>632</v>
      </c>
      <c r="AO237" t="s">
        <v>491</v>
      </c>
      <c r="AP237" t="s">
        <v>2832</v>
      </c>
      <c r="AQ237" t="s">
        <v>74</v>
      </c>
      <c r="AR237" t="s">
        <v>492</v>
      </c>
      <c r="AS237" t="s">
        <v>493</v>
      </c>
      <c r="AT237" t="s">
        <v>2826</v>
      </c>
      <c r="AU237">
        <v>1994</v>
      </c>
      <c r="AV237">
        <v>6</v>
      </c>
      <c r="AW237">
        <v>2</v>
      </c>
      <c r="AX237" t="s">
        <v>74</v>
      </c>
      <c r="AY237" t="s">
        <v>74</v>
      </c>
      <c r="AZ237" t="s">
        <v>74</v>
      </c>
      <c r="BA237" t="s">
        <v>74</v>
      </c>
      <c r="BB237">
        <v>137</v>
      </c>
      <c r="BC237">
        <v>137</v>
      </c>
      <c r="BD237" t="s">
        <v>74</v>
      </c>
      <c r="BE237" t="s">
        <v>2844</v>
      </c>
      <c r="BF237" t="str">
        <f>HYPERLINK("http://dx.doi.org/10.1017/S0954102094000209","http://dx.doi.org/10.1017/S0954102094000209")</f>
        <v>http://dx.doi.org/10.1017/S0954102094000209</v>
      </c>
      <c r="BG237" t="s">
        <v>74</v>
      </c>
      <c r="BH237" t="s">
        <v>74</v>
      </c>
      <c r="BI237">
        <v>1</v>
      </c>
      <c r="BJ237" t="s">
        <v>495</v>
      </c>
      <c r="BK237" t="s">
        <v>93</v>
      </c>
      <c r="BL237" t="s">
        <v>496</v>
      </c>
      <c r="BM237" t="s">
        <v>2834</v>
      </c>
      <c r="BN237" t="s">
        <v>74</v>
      </c>
      <c r="BO237" t="s">
        <v>74</v>
      </c>
      <c r="BP237" t="s">
        <v>74</v>
      </c>
      <c r="BQ237" t="s">
        <v>74</v>
      </c>
      <c r="BR237" t="s">
        <v>96</v>
      </c>
      <c r="BS237" t="s">
        <v>2845</v>
      </c>
      <c r="BT237" t="str">
        <f>HYPERLINK("https%3A%2F%2Fwww.webofscience.com%2Fwos%2Fwoscc%2Ffull-record%2FWOS:A1994NP43700003","View Full Record in Web of Science")</f>
        <v>View Full Record in Web of Science</v>
      </c>
    </row>
    <row r="238" spans="1:72" x14ac:dyDescent="0.15">
      <c r="A238" t="s">
        <v>72</v>
      </c>
      <c r="B238" t="s">
        <v>2846</v>
      </c>
      <c r="C238" t="s">
        <v>74</v>
      </c>
      <c r="D238" t="s">
        <v>74</v>
      </c>
      <c r="E238" t="s">
        <v>74</v>
      </c>
      <c r="F238" t="s">
        <v>2846</v>
      </c>
      <c r="G238" t="s">
        <v>74</v>
      </c>
      <c r="H238" t="s">
        <v>74</v>
      </c>
      <c r="I238" t="s">
        <v>2847</v>
      </c>
      <c r="J238" t="s">
        <v>488</v>
      </c>
      <c r="K238" t="s">
        <v>74</v>
      </c>
      <c r="L238" t="s">
        <v>74</v>
      </c>
      <c r="M238" t="s">
        <v>77</v>
      </c>
      <c r="N238" t="s">
        <v>78</v>
      </c>
      <c r="O238" t="s">
        <v>74</v>
      </c>
      <c r="P238" t="s">
        <v>74</v>
      </c>
      <c r="Q238" t="s">
        <v>74</v>
      </c>
      <c r="R238" t="s">
        <v>74</v>
      </c>
      <c r="S238" t="s">
        <v>74</v>
      </c>
      <c r="T238" t="s">
        <v>2848</v>
      </c>
      <c r="U238" t="s">
        <v>74</v>
      </c>
      <c r="V238" t="s">
        <v>2849</v>
      </c>
      <c r="W238" t="s">
        <v>74</v>
      </c>
      <c r="X238" t="s">
        <v>74</v>
      </c>
      <c r="Y238" t="s">
        <v>2850</v>
      </c>
      <c r="Z238" t="s">
        <v>74</v>
      </c>
      <c r="AA238" t="s">
        <v>74</v>
      </c>
      <c r="AB238" t="s">
        <v>74</v>
      </c>
      <c r="AC238" t="s">
        <v>74</v>
      </c>
      <c r="AD238" t="s">
        <v>74</v>
      </c>
      <c r="AE238" t="s">
        <v>74</v>
      </c>
      <c r="AF238" t="s">
        <v>74</v>
      </c>
      <c r="AG238">
        <v>0</v>
      </c>
      <c r="AH238">
        <v>79</v>
      </c>
      <c r="AI238">
        <v>86</v>
      </c>
      <c r="AJ238">
        <v>1</v>
      </c>
      <c r="AK238">
        <v>11</v>
      </c>
      <c r="AL238" t="s">
        <v>631</v>
      </c>
      <c r="AM238" t="s">
        <v>84</v>
      </c>
      <c r="AN238" t="s">
        <v>632</v>
      </c>
      <c r="AO238" t="s">
        <v>491</v>
      </c>
      <c r="AP238" t="s">
        <v>2832</v>
      </c>
      <c r="AQ238" t="s">
        <v>74</v>
      </c>
      <c r="AR238" t="s">
        <v>492</v>
      </c>
      <c r="AS238" t="s">
        <v>493</v>
      </c>
      <c r="AT238" t="s">
        <v>2826</v>
      </c>
      <c r="AU238">
        <v>1994</v>
      </c>
      <c r="AV238">
        <v>6</v>
      </c>
      <c r="AW238">
        <v>2</v>
      </c>
      <c r="AX238" t="s">
        <v>74</v>
      </c>
      <c r="AY238" t="s">
        <v>74</v>
      </c>
      <c r="AZ238" t="s">
        <v>74</v>
      </c>
      <c r="BA238" t="s">
        <v>74</v>
      </c>
      <c r="BB238">
        <v>139</v>
      </c>
      <c r="BC238">
        <v>142</v>
      </c>
      <c r="BD238" t="s">
        <v>74</v>
      </c>
      <c r="BE238" t="s">
        <v>2851</v>
      </c>
      <c r="BF238" t="str">
        <f>HYPERLINK("http://dx.doi.org/10.1017/S0954102094000210","http://dx.doi.org/10.1017/S0954102094000210")</f>
        <v>http://dx.doi.org/10.1017/S0954102094000210</v>
      </c>
      <c r="BG238" t="s">
        <v>74</v>
      </c>
      <c r="BH238" t="s">
        <v>74</v>
      </c>
      <c r="BI238">
        <v>4</v>
      </c>
      <c r="BJ238" t="s">
        <v>495</v>
      </c>
      <c r="BK238" t="s">
        <v>93</v>
      </c>
      <c r="BL238" t="s">
        <v>496</v>
      </c>
      <c r="BM238" t="s">
        <v>2834</v>
      </c>
      <c r="BN238" t="s">
        <v>74</v>
      </c>
      <c r="BO238" t="s">
        <v>74</v>
      </c>
      <c r="BP238" t="s">
        <v>74</v>
      </c>
      <c r="BQ238" t="s">
        <v>74</v>
      </c>
      <c r="BR238" t="s">
        <v>96</v>
      </c>
      <c r="BS238" t="s">
        <v>2852</v>
      </c>
      <c r="BT238" t="str">
        <f>HYPERLINK("https%3A%2F%2Fwww.webofscience.com%2Fwos%2Fwoscc%2Ffull-record%2FWOS:A1994NP43700004","View Full Record in Web of Science")</f>
        <v>View Full Record in Web of Science</v>
      </c>
    </row>
    <row r="239" spans="1:72" x14ac:dyDescent="0.15">
      <c r="A239" t="s">
        <v>72</v>
      </c>
      <c r="B239" t="s">
        <v>2853</v>
      </c>
      <c r="C239" t="s">
        <v>74</v>
      </c>
      <c r="D239" t="s">
        <v>74</v>
      </c>
      <c r="E239" t="s">
        <v>74</v>
      </c>
      <c r="F239" t="s">
        <v>2853</v>
      </c>
      <c r="G239" t="s">
        <v>74</v>
      </c>
      <c r="H239" t="s">
        <v>74</v>
      </c>
      <c r="I239" t="s">
        <v>2854</v>
      </c>
      <c r="J239" t="s">
        <v>488</v>
      </c>
      <c r="K239" t="s">
        <v>74</v>
      </c>
      <c r="L239" t="s">
        <v>74</v>
      </c>
      <c r="M239" t="s">
        <v>77</v>
      </c>
      <c r="N239" t="s">
        <v>78</v>
      </c>
      <c r="O239" t="s">
        <v>74</v>
      </c>
      <c r="P239" t="s">
        <v>74</v>
      </c>
      <c r="Q239" t="s">
        <v>74</v>
      </c>
      <c r="R239" t="s">
        <v>74</v>
      </c>
      <c r="S239" t="s">
        <v>74</v>
      </c>
      <c r="T239" t="s">
        <v>2855</v>
      </c>
      <c r="U239" t="s">
        <v>74</v>
      </c>
      <c r="V239" t="s">
        <v>2856</v>
      </c>
      <c r="W239" t="s">
        <v>74</v>
      </c>
      <c r="X239" t="s">
        <v>74</v>
      </c>
      <c r="Y239" t="s">
        <v>2857</v>
      </c>
      <c r="Z239" t="s">
        <v>74</v>
      </c>
      <c r="AA239" t="s">
        <v>2858</v>
      </c>
      <c r="AB239" t="s">
        <v>2859</v>
      </c>
      <c r="AC239" t="s">
        <v>74</v>
      </c>
      <c r="AD239" t="s">
        <v>74</v>
      </c>
      <c r="AE239" t="s">
        <v>74</v>
      </c>
      <c r="AF239" t="s">
        <v>74</v>
      </c>
      <c r="AG239">
        <v>0</v>
      </c>
      <c r="AH239">
        <v>20</v>
      </c>
      <c r="AI239">
        <v>20</v>
      </c>
      <c r="AJ239">
        <v>0</v>
      </c>
      <c r="AK239">
        <v>0</v>
      </c>
      <c r="AL239" t="s">
        <v>631</v>
      </c>
      <c r="AM239" t="s">
        <v>84</v>
      </c>
      <c r="AN239" t="s">
        <v>632</v>
      </c>
      <c r="AO239" t="s">
        <v>491</v>
      </c>
      <c r="AP239" t="s">
        <v>2832</v>
      </c>
      <c r="AQ239" t="s">
        <v>74</v>
      </c>
      <c r="AR239" t="s">
        <v>492</v>
      </c>
      <c r="AS239" t="s">
        <v>493</v>
      </c>
      <c r="AT239" t="s">
        <v>2826</v>
      </c>
      <c r="AU239">
        <v>1994</v>
      </c>
      <c r="AV239">
        <v>6</v>
      </c>
      <c r="AW239">
        <v>2</v>
      </c>
      <c r="AX239" t="s">
        <v>74</v>
      </c>
      <c r="AY239" t="s">
        <v>74</v>
      </c>
      <c r="AZ239" t="s">
        <v>74</v>
      </c>
      <c r="BA239" t="s">
        <v>74</v>
      </c>
      <c r="BB239">
        <v>143</v>
      </c>
      <c r="BC239">
        <v>148</v>
      </c>
      <c r="BD239" t="s">
        <v>74</v>
      </c>
      <c r="BE239" t="s">
        <v>2860</v>
      </c>
      <c r="BF239" t="str">
        <f>HYPERLINK("http://dx.doi.org/10.1017/S0954102094000222","http://dx.doi.org/10.1017/S0954102094000222")</f>
        <v>http://dx.doi.org/10.1017/S0954102094000222</v>
      </c>
      <c r="BG239" t="s">
        <v>74</v>
      </c>
      <c r="BH239" t="s">
        <v>74</v>
      </c>
      <c r="BI239">
        <v>6</v>
      </c>
      <c r="BJ239" t="s">
        <v>495</v>
      </c>
      <c r="BK239" t="s">
        <v>93</v>
      </c>
      <c r="BL239" t="s">
        <v>496</v>
      </c>
      <c r="BM239" t="s">
        <v>2834</v>
      </c>
      <c r="BN239" t="s">
        <v>74</v>
      </c>
      <c r="BO239" t="s">
        <v>74</v>
      </c>
      <c r="BP239" t="s">
        <v>74</v>
      </c>
      <c r="BQ239" t="s">
        <v>74</v>
      </c>
      <c r="BR239" t="s">
        <v>96</v>
      </c>
      <c r="BS239" t="s">
        <v>2861</v>
      </c>
      <c r="BT239" t="str">
        <f>HYPERLINK("https%3A%2F%2Fwww.webofscience.com%2Fwos%2Fwoscc%2Ffull-record%2FWOS:A1994NP43700005","View Full Record in Web of Science")</f>
        <v>View Full Record in Web of Science</v>
      </c>
    </row>
    <row r="240" spans="1:72" x14ac:dyDescent="0.15">
      <c r="A240" t="s">
        <v>72</v>
      </c>
      <c r="B240" t="s">
        <v>2862</v>
      </c>
      <c r="C240" t="s">
        <v>74</v>
      </c>
      <c r="D240" t="s">
        <v>74</v>
      </c>
      <c r="E240" t="s">
        <v>74</v>
      </c>
      <c r="F240" t="s">
        <v>2862</v>
      </c>
      <c r="G240" t="s">
        <v>74</v>
      </c>
      <c r="H240" t="s">
        <v>74</v>
      </c>
      <c r="I240" t="s">
        <v>2863</v>
      </c>
      <c r="J240" t="s">
        <v>488</v>
      </c>
      <c r="K240" t="s">
        <v>74</v>
      </c>
      <c r="L240" t="s">
        <v>74</v>
      </c>
      <c r="M240" t="s">
        <v>77</v>
      </c>
      <c r="N240" t="s">
        <v>78</v>
      </c>
      <c r="O240" t="s">
        <v>74</v>
      </c>
      <c r="P240" t="s">
        <v>74</v>
      </c>
      <c r="Q240" t="s">
        <v>74</v>
      </c>
      <c r="R240" t="s">
        <v>74</v>
      </c>
      <c r="S240" t="s">
        <v>74</v>
      </c>
      <c r="T240" t="s">
        <v>2864</v>
      </c>
      <c r="U240" t="s">
        <v>74</v>
      </c>
      <c r="V240" t="s">
        <v>2865</v>
      </c>
      <c r="W240" t="s">
        <v>74</v>
      </c>
      <c r="X240" t="s">
        <v>74</v>
      </c>
      <c r="Y240" t="s">
        <v>74</v>
      </c>
      <c r="Z240" t="s">
        <v>74</v>
      </c>
      <c r="AA240" t="s">
        <v>74</v>
      </c>
      <c r="AB240" t="s">
        <v>74</v>
      </c>
      <c r="AC240" t="s">
        <v>74</v>
      </c>
      <c r="AD240" t="s">
        <v>74</v>
      </c>
      <c r="AE240" t="s">
        <v>74</v>
      </c>
      <c r="AF240" t="s">
        <v>74</v>
      </c>
      <c r="AG240">
        <v>0</v>
      </c>
      <c r="AH240">
        <v>41</v>
      </c>
      <c r="AI240">
        <v>44</v>
      </c>
      <c r="AJ240">
        <v>0</v>
      </c>
      <c r="AK240">
        <v>13</v>
      </c>
      <c r="AL240" t="s">
        <v>631</v>
      </c>
      <c r="AM240" t="s">
        <v>84</v>
      </c>
      <c r="AN240" t="s">
        <v>632</v>
      </c>
      <c r="AO240" t="s">
        <v>491</v>
      </c>
      <c r="AP240" t="s">
        <v>2832</v>
      </c>
      <c r="AQ240" t="s">
        <v>74</v>
      </c>
      <c r="AR240" t="s">
        <v>492</v>
      </c>
      <c r="AS240" t="s">
        <v>493</v>
      </c>
      <c r="AT240" t="s">
        <v>2826</v>
      </c>
      <c r="AU240">
        <v>1994</v>
      </c>
      <c r="AV240">
        <v>6</v>
      </c>
      <c r="AW240">
        <v>2</v>
      </c>
      <c r="AX240" t="s">
        <v>74</v>
      </c>
      <c r="AY240" t="s">
        <v>74</v>
      </c>
      <c r="AZ240" t="s">
        <v>74</v>
      </c>
      <c r="BA240" t="s">
        <v>74</v>
      </c>
      <c r="BB240">
        <v>149</v>
      </c>
      <c r="BC240">
        <v>154</v>
      </c>
      <c r="BD240" t="s">
        <v>74</v>
      </c>
      <c r="BE240" t="s">
        <v>2866</v>
      </c>
      <c r="BF240" t="str">
        <f>HYPERLINK("http://dx.doi.org/10.1017/S0954102094000234","http://dx.doi.org/10.1017/S0954102094000234")</f>
        <v>http://dx.doi.org/10.1017/S0954102094000234</v>
      </c>
      <c r="BG240" t="s">
        <v>74</v>
      </c>
      <c r="BH240" t="s">
        <v>74</v>
      </c>
      <c r="BI240">
        <v>6</v>
      </c>
      <c r="BJ240" t="s">
        <v>495</v>
      </c>
      <c r="BK240" t="s">
        <v>93</v>
      </c>
      <c r="BL240" t="s">
        <v>496</v>
      </c>
      <c r="BM240" t="s">
        <v>2834</v>
      </c>
      <c r="BN240" t="s">
        <v>74</v>
      </c>
      <c r="BO240" t="s">
        <v>74</v>
      </c>
      <c r="BP240" t="s">
        <v>74</v>
      </c>
      <c r="BQ240" t="s">
        <v>74</v>
      </c>
      <c r="BR240" t="s">
        <v>96</v>
      </c>
      <c r="BS240" t="s">
        <v>2867</v>
      </c>
      <c r="BT240" t="str">
        <f>HYPERLINK("https%3A%2F%2Fwww.webofscience.com%2Fwos%2Fwoscc%2Ffull-record%2FWOS:A1994NP43700006","View Full Record in Web of Science")</f>
        <v>View Full Record in Web of Science</v>
      </c>
    </row>
    <row r="241" spans="1:72" x14ac:dyDescent="0.15">
      <c r="A241" t="s">
        <v>72</v>
      </c>
      <c r="B241" t="s">
        <v>2868</v>
      </c>
      <c r="C241" t="s">
        <v>74</v>
      </c>
      <c r="D241" t="s">
        <v>74</v>
      </c>
      <c r="E241" t="s">
        <v>74</v>
      </c>
      <c r="F241" t="s">
        <v>2868</v>
      </c>
      <c r="G241" t="s">
        <v>74</v>
      </c>
      <c r="H241" t="s">
        <v>74</v>
      </c>
      <c r="I241" t="s">
        <v>2869</v>
      </c>
      <c r="J241" t="s">
        <v>488</v>
      </c>
      <c r="K241" t="s">
        <v>74</v>
      </c>
      <c r="L241" t="s">
        <v>74</v>
      </c>
      <c r="M241" t="s">
        <v>77</v>
      </c>
      <c r="N241" t="s">
        <v>78</v>
      </c>
      <c r="O241" t="s">
        <v>74</v>
      </c>
      <c r="P241" t="s">
        <v>74</v>
      </c>
      <c r="Q241" t="s">
        <v>74</v>
      </c>
      <c r="R241" t="s">
        <v>74</v>
      </c>
      <c r="S241" t="s">
        <v>74</v>
      </c>
      <c r="T241" t="s">
        <v>2870</v>
      </c>
      <c r="U241" t="s">
        <v>74</v>
      </c>
      <c r="V241" t="s">
        <v>2871</v>
      </c>
      <c r="W241" t="s">
        <v>74</v>
      </c>
      <c r="X241" t="s">
        <v>74</v>
      </c>
      <c r="Y241" t="s">
        <v>2128</v>
      </c>
      <c r="Z241" t="s">
        <v>74</v>
      </c>
      <c r="AA241" t="s">
        <v>74</v>
      </c>
      <c r="AB241" t="s">
        <v>74</v>
      </c>
      <c r="AC241" t="s">
        <v>74</v>
      </c>
      <c r="AD241" t="s">
        <v>74</v>
      </c>
      <c r="AE241" t="s">
        <v>74</v>
      </c>
      <c r="AF241" t="s">
        <v>74</v>
      </c>
      <c r="AG241">
        <v>0</v>
      </c>
      <c r="AH241">
        <v>98</v>
      </c>
      <c r="AI241">
        <v>104</v>
      </c>
      <c r="AJ241">
        <v>1</v>
      </c>
      <c r="AK241">
        <v>15</v>
      </c>
      <c r="AL241" t="s">
        <v>631</v>
      </c>
      <c r="AM241" t="s">
        <v>84</v>
      </c>
      <c r="AN241" t="s">
        <v>632</v>
      </c>
      <c r="AO241" t="s">
        <v>491</v>
      </c>
      <c r="AP241" t="s">
        <v>2832</v>
      </c>
      <c r="AQ241" t="s">
        <v>74</v>
      </c>
      <c r="AR241" t="s">
        <v>492</v>
      </c>
      <c r="AS241" t="s">
        <v>493</v>
      </c>
      <c r="AT241" t="s">
        <v>2826</v>
      </c>
      <c r="AU241">
        <v>1994</v>
      </c>
      <c r="AV241">
        <v>6</v>
      </c>
      <c r="AW241">
        <v>2</v>
      </c>
      <c r="AX241" t="s">
        <v>74</v>
      </c>
      <c r="AY241" t="s">
        <v>74</v>
      </c>
      <c r="AZ241" t="s">
        <v>74</v>
      </c>
      <c r="BA241" t="s">
        <v>74</v>
      </c>
      <c r="BB241">
        <v>155</v>
      </c>
      <c r="BC241">
        <v>162</v>
      </c>
      <c r="BD241" t="s">
        <v>74</v>
      </c>
      <c r="BE241" t="s">
        <v>2872</v>
      </c>
      <c r="BF241" t="str">
        <f>HYPERLINK("http://dx.doi.org/10.1017/S0954102094000246","http://dx.doi.org/10.1017/S0954102094000246")</f>
        <v>http://dx.doi.org/10.1017/S0954102094000246</v>
      </c>
      <c r="BG241" t="s">
        <v>74</v>
      </c>
      <c r="BH241" t="s">
        <v>74</v>
      </c>
      <c r="BI241">
        <v>8</v>
      </c>
      <c r="BJ241" t="s">
        <v>495</v>
      </c>
      <c r="BK241" t="s">
        <v>93</v>
      </c>
      <c r="BL241" t="s">
        <v>496</v>
      </c>
      <c r="BM241" t="s">
        <v>2834</v>
      </c>
      <c r="BN241" t="s">
        <v>74</v>
      </c>
      <c r="BO241" t="s">
        <v>74</v>
      </c>
      <c r="BP241" t="s">
        <v>74</v>
      </c>
      <c r="BQ241" t="s">
        <v>74</v>
      </c>
      <c r="BR241" t="s">
        <v>96</v>
      </c>
      <c r="BS241" t="s">
        <v>2873</v>
      </c>
      <c r="BT241" t="str">
        <f>HYPERLINK("https%3A%2F%2Fwww.webofscience.com%2Fwos%2Fwoscc%2Ffull-record%2FWOS:A1994NP43700007","View Full Record in Web of Science")</f>
        <v>View Full Record in Web of Science</v>
      </c>
    </row>
    <row r="242" spans="1:72" x14ac:dyDescent="0.15">
      <c r="A242" t="s">
        <v>72</v>
      </c>
      <c r="B242" t="s">
        <v>2874</v>
      </c>
      <c r="C242" t="s">
        <v>74</v>
      </c>
      <c r="D242" t="s">
        <v>74</v>
      </c>
      <c r="E242" t="s">
        <v>74</v>
      </c>
      <c r="F242" t="s">
        <v>2874</v>
      </c>
      <c r="G242" t="s">
        <v>74</v>
      </c>
      <c r="H242" t="s">
        <v>74</v>
      </c>
      <c r="I242" t="s">
        <v>2875</v>
      </c>
      <c r="J242" t="s">
        <v>488</v>
      </c>
      <c r="K242" t="s">
        <v>74</v>
      </c>
      <c r="L242" t="s">
        <v>74</v>
      </c>
      <c r="M242" t="s">
        <v>77</v>
      </c>
      <c r="N242" t="s">
        <v>78</v>
      </c>
      <c r="O242" t="s">
        <v>74</v>
      </c>
      <c r="P242" t="s">
        <v>74</v>
      </c>
      <c r="Q242" t="s">
        <v>74</v>
      </c>
      <c r="R242" t="s">
        <v>74</v>
      </c>
      <c r="S242" t="s">
        <v>74</v>
      </c>
      <c r="T242" t="s">
        <v>2876</v>
      </c>
      <c r="U242" t="s">
        <v>74</v>
      </c>
      <c r="V242" t="s">
        <v>2877</v>
      </c>
      <c r="W242" t="s">
        <v>74</v>
      </c>
      <c r="X242" t="s">
        <v>74</v>
      </c>
      <c r="Y242" t="s">
        <v>2878</v>
      </c>
      <c r="Z242" t="s">
        <v>74</v>
      </c>
      <c r="AA242" t="s">
        <v>74</v>
      </c>
      <c r="AB242" t="s">
        <v>2838</v>
      </c>
      <c r="AC242" t="s">
        <v>74</v>
      </c>
      <c r="AD242" t="s">
        <v>74</v>
      </c>
      <c r="AE242" t="s">
        <v>74</v>
      </c>
      <c r="AF242" t="s">
        <v>74</v>
      </c>
      <c r="AG242">
        <v>0</v>
      </c>
      <c r="AH242">
        <v>20</v>
      </c>
      <c r="AI242">
        <v>22</v>
      </c>
      <c r="AJ242">
        <v>0</v>
      </c>
      <c r="AK242">
        <v>0</v>
      </c>
      <c r="AL242" t="s">
        <v>631</v>
      </c>
      <c r="AM242" t="s">
        <v>84</v>
      </c>
      <c r="AN242" t="s">
        <v>632</v>
      </c>
      <c r="AO242" t="s">
        <v>491</v>
      </c>
      <c r="AP242" t="s">
        <v>2832</v>
      </c>
      <c r="AQ242" t="s">
        <v>74</v>
      </c>
      <c r="AR242" t="s">
        <v>492</v>
      </c>
      <c r="AS242" t="s">
        <v>493</v>
      </c>
      <c r="AT242" t="s">
        <v>2826</v>
      </c>
      <c r="AU242">
        <v>1994</v>
      </c>
      <c r="AV242">
        <v>6</v>
      </c>
      <c r="AW242">
        <v>2</v>
      </c>
      <c r="AX242" t="s">
        <v>74</v>
      </c>
      <c r="AY242" t="s">
        <v>74</v>
      </c>
      <c r="AZ242" t="s">
        <v>74</v>
      </c>
      <c r="BA242" t="s">
        <v>74</v>
      </c>
      <c r="BB242">
        <v>163</v>
      </c>
      <c r="BC242">
        <v>169</v>
      </c>
      <c r="BD242" t="s">
        <v>74</v>
      </c>
      <c r="BE242" t="s">
        <v>2879</v>
      </c>
      <c r="BF242" t="str">
        <f>HYPERLINK("http://dx.doi.org/10.1017/S0954102094000258","http://dx.doi.org/10.1017/S0954102094000258")</f>
        <v>http://dx.doi.org/10.1017/S0954102094000258</v>
      </c>
      <c r="BG242" t="s">
        <v>74</v>
      </c>
      <c r="BH242" t="s">
        <v>74</v>
      </c>
      <c r="BI242">
        <v>7</v>
      </c>
      <c r="BJ242" t="s">
        <v>495</v>
      </c>
      <c r="BK242" t="s">
        <v>93</v>
      </c>
      <c r="BL242" t="s">
        <v>496</v>
      </c>
      <c r="BM242" t="s">
        <v>2834</v>
      </c>
      <c r="BN242" t="s">
        <v>74</v>
      </c>
      <c r="BO242" t="s">
        <v>74</v>
      </c>
      <c r="BP242" t="s">
        <v>74</v>
      </c>
      <c r="BQ242" t="s">
        <v>74</v>
      </c>
      <c r="BR242" t="s">
        <v>96</v>
      </c>
      <c r="BS242" t="s">
        <v>2880</v>
      </c>
      <c r="BT242" t="str">
        <f>HYPERLINK("https%3A%2F%2Fwww.webofscience.com%2Fwos%2Fwoscc%2Ffull-record%2FWOS:A1994NP43700008","View Full Record in Web of Science")</f>
        <v>View Full Record in Web of Science</v>
      </c>
    </row>
    <row r="243" spans="1:72" x14ac:dyDescent="0.15">
      <c r="A243" t="s">
        <v>72</v>
      </c>
      <c r="B243" t="s">
        <v>2881</v>
      </c>
      <c r="C243" t="s">
        <v>74</v>
      </c>
      <c r="D243" t="s">
        <v>74</v>
      </c>
      <c r="E243" t="s">
        <v>74</v>
      </c>
      <c r="F243" t="s">
        <v>2881</v>
      </c>
      <c r="G243" t="s">
        <v>74</v>
      </c>
      <c r="H243" t="s">
        <v>74</v>
      </c>
      <c r="I243" t="s">
        <v>2882</v>
      </c>
      <c r="J243" t="s">
        <v>488</v>
      </c>
      <c r="K243" t="s">
        <v>74</v>
      </c>
      <c r="L243" t="s">
        <v>74</v>
      </c>
      <c r="M243" t="s">
        <v>77</v>
      </c>
      <c r="N243" t="s">
        <v>78</v>
      </c>
      <c r="O243" t="s">
        <v>74</v>
      </c>
      <c r="P243" t="s">
        <v>74</v>
      </c>
      <c r="Q243" t="s">
        <v>74</v>
      </c>
      <c r="R243" t="s">
        <v>74</v>
      </c>
      <c r="S243" t="s">
        <v>74</v>
      </c>
      <c r="T243" t="s">
        <v>2883</v>
      </c>
      <c r="U243" t="s">
        <v>74</v>
      </c>
      <c r="V243" t="s">
        <v>2884</v>
      </c>
      <c r="W243" t="s">
        <v>74</v>
      </c>
      <c r="X243" t="s">
        <v>74</v>
      </c>
      <c r="Y243" t="s">
        <v>2885</v>
      </c>
      <c r="Z243" t="s">
        <v>74</v>
      </c>
      <c r="AA243" t="s">
        <v>74</v>
      </c>
      <c r="AB243" t="s">
        <v>74</v>
      </c>
      <c r="AC243" t="s">
        <v>74</v>
      </c>
      <c r="AD243" t="s">
        <v>74</v>
      </c>
      <c r="AE243" t="s">
        <v>74</v>
      </c>
      <c r="AF243" t="s">
        <v>74</v>
      </c>
      <c r="AG243">
        <v>0</v>
      </c>
      <c r="AH243">
        <v>18</v>
      </c>
      <c r="AI243">
        <v>20</v>
      </c>
      <c r="AJ243">
        <v>0</v>
      </c>
      <c r="AK243">
        <v>7</v>
      </c>
      <c r="AL243" t="s">
        <v>631</v>
      </c>
      <c r="AM243" t="s">
        <v>84</v>
      </c>
      <c r="AN243" t="s">
        <v>632</v>
      </c>
      <c r="AO243" t="s">
        <v>491</v>
      </c>
      <c r="AP243" t="s">
        <v>2832</v>
      </c>
      <c r="AQ243" t="s">
        <v>74</v>
      </c>
      <c r="AR243" t="s">
        <v>492</v>
      </c>
      <c r="AS243" t="s">
        <v>493</v>
      </c>
      <c r="AT243" t="s">
        <v>2826</v>
      </c>
      <c r="AU243">
        <v>1994</v>
      </c>
      <c r="AV243">
        <v>6</v>
      </c>
      <c r="AW243">
        <v>2</v>
      </c>
      <c r="AX243" t="s">
        <v>74</v>
      </c>
      <c r="AY243" t="s">
        <v>74</v>
      </c>
      <c r="AZ243" t="s">
        <v>74</v>
      </c>
      <c r="BA243" t="s">
        <v>74</v>
      </c>
      <c r="BB243">
        <v>171</v>
      </c>
      <c r="BC243">
        <v>173</v>
      </c>
      <c r="BD243" t="s">
        <v>74</v>
      </c>
      <c r="BE243" t="s">
        <v>2886</v>
      </c>
      <c r="BF243" t="str">
        <f>HYPERLINK("http://dx.doi.org/10.1017/S095410209400026X","http://dx.doi.org/10.1017/S095410209400026X")</f>
        <v>http://dx.doi.org/10.1017/S095410209400026X</v>
      </c>
      <c r="BG243" t="s">
        <v>74</v>
      </c>
      <c r="BH243" t="s">
        <v>74</v>
      </c>
      <c r="BI243">
        <v>3</v>
      </c>
      <c r="BJ243" t="s">
        <v>495</v>
      </c>
      <c r="BK243" t="s">
        <v>93</v>
      </c>
      <c r="BL243" t="s">
        <v>496</v>
      </c>
      <c r="BM243" t="s">
        <v>2834</v>
      </c>
      <c r="BN243" t="s">
        <v>74</v>
      </c>
      <c r="BO243" t="s">
        <v>74</v>
      </c>
      <c r="BP243" t="s">
        <v>74</v>
      </c>
      <c r="BQ243" t="s">
        <v>74</v>
      </c>
      <c r="BR243" t="s">
        <v>96</v>
      </c>
      <c r="BS243" t="s">
        <v>2887</v>
      </c>
      <c r="BT243" t="str">
        <f>HYPERLINK("https%3A%2F%2Fwww.webofscience.com%2Fwos%2Fwoscc%2Ffull-record%2FWOS:A1994NP43700009","View Full Record in Web of Science")</f>
        <v>View Full Record in Web of Science</v>
      </c>
    </row>
    <row r="244" spans="1:72" x14ac:dyDescent="0.15">
      <c r="A244" t="s">
        <v>72</v>
      </c>
      <c r="B244" t="s">
        <v>2888</v>
      </c>
      <c r="C244" t="s">
        <v>74</v>
      </c>
      <c r="D244" t="s">
        <v>74</v>
      </c>
      <c r="E244" t="s">
        <v>74</v>
      </c>
      <c r="F244" t="s">
        <v>2888</v>
      </c>
      <c r="G244" t="s">
        <v>74</v>
      </c>
      <c r="H244" t="s">
        <v>74</v>
      </c>
      <c r="I244" t="s">
        <v>2889</v>
      </c>
      <c r="J244" t="s">
        <v>488</v>
      </c>
      <c r="K244" t="s">
        <v>74</v>
      </c>
      <c r="L244" t="s">
        <v>74</v>
      </c>
      <c r="M244" t="s">
        <v>77</v>
      </c>
      <c r="N244" t="s">
        <v>78</v>
      </c>
      <c r="O244" t="s">
        <v>74</v>
      </c>
      <c r="P244" t="s">
        <v>74</v>
      </c>
      <c r="Q244" t="s">
        <v>74</v>
      </c>
      <c r="R244" t="s">
        <v>74</v>
      </c>
      <c r="S244" t="s">
        <v>74</v>
      </c>
      <c r="T244" t="s">
        <v>2890</v>
      </c>
      <c r="U244" t="s">
        <v>74</v>
      </c>
      <c r="V244" t="s">
        <v>2891</v>
      </c>
      <c r="W244" t="s">
        <v>74</v>
      </c>
      <c r="X244" t="s">
        <v>74</v>
      </c>
      <c r="Y244" t="s">
        <v>2892</v>
      </c>
      <c r="Z244" t="s">
        <v>74</v>
      </c>
      <c r="AA244" t="s">
        <v>74</v>
      </c>
      <c r="AB244" t="s">
        <v>74</v>
      </c>
      <c r="AC244" t="s">
        <v>74</v>
      </c>
      <c r="AD244" t="s">
        <v>74</v>
      </c>
      <c r="AE244" t="s">
        <v>74</v>
      </c>
      <c r="AF244" t="s">
        <v>74</v>
      </c>
      <c r="AG244">
        <v>0</v>
      </c>
      <c r="AH244">
        <v>32</v>
      </c>
      <c r="AI244">
        <v>36</v>
      </c>
      <c r="AJ244">
        <v>0</v>
      </c>
      <c r="AK244">
        <v>1</v>
      </c>
      <c r="AL244" t="s">
        <v>631</v>
      </c>
      <c r="AM244" t="s">
        <v>84</v>
      </c>
      <c r="AN244" t="s">
        <v>632</v>
      </c>
      <c r="AO244" t="s">
        <v>491</v>
      </c>
      <c r="AP244" t="s">
        <v>2832</v>
      </c>
      <c r="AQ244" t="s">
        <v>74</v>
      </c>
      <c r="AR244" t="s">
        <v>492</v>
      </c>
      <c r="AS244" t="s">
        <v>493</v>
      </c>
      <c r="AT244" t="s">
        <v>2826</v>
      </c>
      <c r="AU244">
        <v>1994</v>
      </c>
      <c r="AV244">
        <v>6</v>
      </c>
      <c r="AW244">
        <v>2</v>
      </c>
      <c r="AX244" t="s">
        <v>74</v>
      </c>
      <c r="AY244" t="s">
        <v>74</v>
      </c>
      <c r="AZ244" t="s">
        <v>74</v>
      </c>
      <c r="BA244" t="s">
        <v>74</v>
      </c>
      <c r="BB244">
        <v>175</v>
      </c>
      <c r="BC244">
        <v>178</v>
      </c>
      <c r="BD244" t="s">
        <v>74</v>
      </c>
      <c r="BE244" t="s">
        <v>2893</v>
      </c>
      <c r="BF244" t="str">
        <f>HYPERLINK("http://dx.doi.org/10.1017/S0954102094000271","http://dx.doi.org/10.1017/S0954102094000271")</f>
        <v>http://dx.doi.org/10.1017/S0954102094000271</v>
      </c>
      <c r="BG244" t="s">
        <v>74</v>
      </c>
      <c r="BH244" t="s">
        <v>74</v>
      </c>
      <c r="BI244">
        <v>4</v>
      </c>
      <c r="BJ244" t="s">
        <v>495</v>
      </c>
      <c r="BK244" t="s">
        <v>93</v>
      </c>
      <c r="BL244" t="s">
        <v>496</v>
      </c>
      <c r="BM244" t="s">
        <v>2834</v>
      </c>
      <c r="BN244" t="s">
        <v>74</v>
      </c>
      <c r="BO244" t="s">
        <v>513</v>
      </c>
      <c r="BP244" t="s">
        <v>74</v>
      </c>
      <c r="BQ244" t="s">
        <v>74</v>
      </c>
      <c r="BR244" t="s">
        <v>96</v>
      </c>
      <c r="BS244" t="s">
        <v>2894</v>
      </c>
      <c r="BT244" t="str">
        <f>HYPERLINK("https%3A%2F%2Fwww.webofscience.com%2Fwos%2Fwoscc%2Ffull-record%2FWOS:A1994NP43700010","View Full Record in Web of Science")</f>
        <v>View Full Record in Web of Science</v>
      </c>
    </row>
    <row r="245" spans="1:72" x14ac:dyDescent="0.15">
      <c r="A245" t="s">
        <v>72</v>
      </c>
      <c r="B245" t="s">
        <v>2895</v>
      </c>
      <c r="C245" t="s">
        <v>74</v>
      </c>
      <c r="D245" t="s">
        <v>74</v>
      </c>
      <c r="E245" t="s">
        <v>74</v>
      </c>
      <c r="F245" t="s">
        <v>2895</v>
      </c>
      <c r="G245" t="s">
        <v>74</v>
      </c>
      <c r="H245" t="s">
        <v>74</v>
      </c>
      <c r="I245" t="s">
        <v>2896</v>
      </c>
      <c r="J245" t="s">
        <v>488</v>
      </c>
      <c r="K245" t="s">
        <v>74</v>
      </c>
      <c r="L245" t="s">
        <v>74</v>
      </c>
      <c r="M245" t="s">
        <v>77</v>
      </c>
      <c r="N245" t="s">
        <v>78</v>
      </c>
      <c r="O245" t="s">
        <v>74</v>
      </c>
      <c r="P245" t="s">
        <v>74</v>
      </c>
      <c r="Q245" t="s">
        <v>74</v>
      </c>
      <c r="R245" t="s">
        <v>74</v>
      </c>
      <c r="S245" t="s">
        <v>74</v>
      </c>
      <c r="T245" t="s">
        <v>2897</v>
      </c>
      <c r="U245" t="s">
        <v>74</v>
      </c>
      <c r="V245" t="s">
        <v>2898</v>
      </c>
      <c r="W245" t="s">
        <v>74</v>
      </c>
      <c r="X245" t="s">
        <v>74</v>
      </c>
      <c r="Y245" t="s">
        <v>2899</v>
      </c>
      <c r="Z245" t="s">
        <v>74</v>
      </c>
      <c r="AA245" t="s">
        <v>74</v>
      </c>
      <c r="AB245" t="s">
        <v>2838</v>
      </c>
      <c r="AC245" t="s">
        <v>74</v>
      </c>
      <c r="AD245" t="s">
        <v>74</v>
      </c>
      <c r="AE245" t="s">
        <v>74</v>
      </c>
      <c r="AF245" t="s">
        <v>74</v>
      </c>
      <c r="AG245">
        <v>0</v>
      </c>
      <c r="AH245">
        <v>39</v>
      </c>
      <c r="AI245">
        <v>44</v>
      </c>
      <c r="AJ245">
        <v>0</v>
      </c>
      <c r="AK245">
        <v>1</v>
      </c>
      <c r="AL245" t="s">
        <v>631</v>
      </c>
      <c r="AM245" t="s">
        <v>84</v>
      </c>
      <c r="AN245" t="s">
        <v>632</v>
      </c>
      <c r="AO245" t="s">
        <v>491</v>
      </c>
      <c r="AP245" t="s">
        <v>2832</v>
      </c>
      <c r="AQ245" t="s">
        <v>74</v>
      </c>
      <c r="AR245" t="s">
        <v>492</v>
      </c>
      <c r="AS245" t="s">
        <v>493</v>
      </c>
      <c r="AT245" t="s">
        <v>2826</v>
      </c>
      <c r="AU245">
        <v>1994</v>
      </c>
      <c r="AV245">
        <v>6</v>
      </c>
      <c r="AW245">
        <v>2</v>
      </c>
      <c r="AX245" t="s">
        <v>74</v>
      </c>
      <c r="AY245" t="s">
        <v>74</v>
      </c>
      <c r="AZ245" t="s">
        <v>74</v>
      </c>
      <c r="BA245" t="s">
        <v>74</v>
      </c>
      <c r="BB245">
        <v>179</v>
      </c>
      <c r="BC245">
        <v>184</v>
      </c>
      <c r="BD245" t="s">
        <v>74</v>
      </c>
      <c r="BE245" t="s">
        <v>2900</v>
      </c>
      <c r="BF245" t="str">
        <f>HYPERLINK("http://dx.doi.org/10.1017/S0954102094000283","http://dx.doi.org/10.1017/S0954102094000283")</f>
        <v>http://dx.doi.org/10.1017/S0954102094000283</v>
      </c>
      <c r="BG245" t="s">
        <v>74</v>
      </c>
      <c r="BH245" t="s">
        <v>74</v>
      </c>
      <c r="BI245">
        <v>6</v>
      </c>
      <c r="BJ245" t="s">
        <v>495</v>
      </c>
      <c r="BK245" t="s">
        <v>93</v>
      </c>
      <c r="BL245" t="s">
        <v>496</v>
      </c>
      <c r="BM245" t="s">
        <v>2834</v>
      </c>
      <c r="BN245" t="s">
        <v>74</v>
      </c>
      <c r="BO245" t="s">
        <v>74</v>
      </c>
      <c r="BP245" t="s">
        <v>74</v>
      </c>
      <c r="BQ245" t="s">
        <v>74</v>
      </c>
      <c r="BR245" t="s">
        <v>96</v>
      </c>
      <c r="BS245" t="s">
        <v>2901</v>
      </c>
      <c r="BT245" t="str">
        <f>HYPERLINK("https%3A%2F%2Fwww.webofscience.com%2Fwos%2Fwoscc%2Ffull-record%2FWOS:A1994NP43700011","View Full Record in Web of Science")</f>
        <v>View Full Record in Web of Science</v>
      </c>
    </row>
    <row r="246" spans="1:72" x14ac:dyDescent="0.15">
      <c r="A246" t="s">
        <v>72</v>
      </c>
      <c r="B246" t="s">
        <v>2902</v>
      </c>
      <c r="C246" t="s">
        <v>74</v>
      </c>
      <c r="D246" t="s">
        <v>74</v>
      </c>
      <c r="E246" t="s">
        <v>74</v>
      </c>
      <c r="F246" t="s">
        <v>2902</v>
      </c>
      <c r="G246" t="s">
        <v>74</v>
      </c>
      <c r="H246" t="s">
        <v>74</v>
      </c>
      <c r="I246" t="s">
        <v>2903</v>
      </c>
      <c r="J246" t="s">
        <v>488</v>
      </c>
      <c r="K246" t="s">
        <v>74</v>
      </c>
      <c r="L246" t="s">
        <v>74</v>
      </c>
      <c r="M246" t="s">
        <v>77</v>
      </c>
      <c r="N246" t="s">
        <v>78</v>
      </c>
      <c r="O246" t="s">
        <v>74</v>
      </c>
      <c r="P246" t="s">
        <v>74</v>
      </c>
      <c r="Q246" t="s">
        <v>74</v>
      </c>
      <c r="R246" t="s">
        <v>74</v>
      </c>
      <c r="S246" t="s">
        <v>74</v>
      </c>
      <c r="T246" t="s">
        <v>2904</v>
      </c>
      <c r="U246" t="s">
        <v>74</v>
      </c>
      <c r="V246" t="s">
        <v>2905</v>
      </c>
      <c r="W246" t="s">
        <v>74</v>
      </c>
      <c r="X246" t="s">
        <v>74</v>
      </c>
      <c r="Y246" t="s">
        <v>2906</v>
      </c>
      <c r="Z246" t="s">
        <v>74</v>
      </c>
      <c r="AA246" t="s">
        <v>74</v>
      </c>
      <c r="AB246" t="s">
        <v>74</v>
      </c>
      <c r="AC246" t="s">
        <v>74</v>
      </c>
      <c r="AD246" t="s">
        <v>74</v>
      </c>
      <c r="AE246" t="s">
        <v>74</v>
      </c>
      <c r="AF246" t="s">
        <v>74</v>
      </c>
      <c r="AG246">
        <v>0</v>
      </c>
      <c r="AH246">
        <v>69</v>
      </c>
      <c r="AI246">
        <v>80</v>
      </c>
      <c r="AJ246">
        <v>0</v>
      </c>
      <c r="AK246">
        <v>6</v>
      </c>
      <c r="AL246" t="s">
        <v>631</v>
      </c>
      <c r="AM246" t="s">
        <v>84</v>
      </c>
      <c r="AN246" t="s">
        <v>632</v>
      </c>
      <c r="AO246" t="s">
        <v>491</v>
      </c>
      <c r="AP246" t="s">
        <v>2832</v>
      </c>
      <c r="AQ246" t="s">
        <v>74</v>
      </c>
      <c r="AR246" t="s">
        <v>492</v>
      </c>
      <c r="AS246" t="s">
        <v>493</v>
      </c>
      <c r="AT246" t="s">
        <v>2826</v>
      </c>
      <c r="AU246">
        <v>1994</v>
      </c>
      <c r="AV246">
        <v>6</v>
      </c>
      <c r="AW246">
        <v>2</v>
      </c>
      <c r="AX246" t="s">
        <v>74</v>
      </c>
      <c r="AY246" t="s">
        <v>74</v>
      </c>
      <c r="AZ246" t="s">
        <v>74</v>
      </c>
      <c r="BA246" t="s">
        <v>74</v>
      </c>
      <c r="BB246">
        <v>185</v>
      </c>
      <c r="BC246">
        <v>193</v>
      </c>
      <c r="BD246" t="s">
        <v>74</v>
      </c>
      <c r="BE246" t="s">
        <v>2907</v>
      </c>
      <c r="BF246" t="str">
        <f>HYPERLINK("http://dx.doi.org/10.1017/S0954102094000295","http://dx.doi.org/10.1017/S0954102094000295")</f>
        <v>http://dx.doi.org/10.1017/S0954102094000295</v>
      </c>
      <c r="BG246" t="s">
        <v>74</v>
      </c>
      <c r="BH246" t="s">
        <v>74</v>
      </c>
      <c r="BI246">
        <v>9</v>
      </c>
      <c r="BJ246" t="s">
        <v>495</v>
      </c>
      <c r="BK246" t="s">
        <v>93</v>
      </c>
      <c r="BL246" t="s">
        <v>496</v>
      </c>
      <c r="BM246" t="s">
        <v>2834</v>
      </c>
      <c r="BN246" t="s">
        <v>74</v>
      </c>
      <c r="BO246" t="s">
        <v>74</v>
      </c>
      <c r="BP246" t="s">
        <v>74</v>
      </c>
      <c r="BQ246" t="s">
        <v>74</v>
      </c>
      <c r="BR246" t="s">
        <v>96</v>
      </c>
      <c r="BS246" t="s">
        <v>2908</v>
      </c>
      <c r="BT246" t="str">
        <f>HYPERLINK("https%3A%2F%2Fwww.webofscience.com%2Fwos%2Fwoscc%2Ffull-record%2FWOS:A1994NP43700012","View Full Record in Web of Science")</f>
        <v>View Full Record in Web of Science</v>
      </c>
    </row>
    <row r="247" spans="1:72" x14ac:dyDescent="0.15">
      <c r="A247" t="s">
        <v>72</v>
      </c>
      <c r="B247" t="s">
        <v>2909</v>
      </c>
      <c r="C247" t="s">
        <v>74</v>
      </c>
      <c r="D247" t="s">
        <v>74</v>
      </c>
      <c r="E247" t="s">
        <v>74</v>
      </c>
      <c r="F247" t="s">
        <v>2909</v>
      </c>
      <c r="G247" t="s">
        <v>74</v>
      </c>
      <c r="H247" t="s">
        <v>74</v>
      </c>
      <c r="I247" t="s">
        <v>2910</v>
      </c>
      <c r="J247" t="s">
        <v>488</v>
      </c>
      <c r="K247" t="s">
        <v>74</v>
      </c>
      <c r="L247" t="s">
        <v>74</v>
      </c>
      <c r="M247" t="s">
        <v>77</v>
      </c>
      <c r="N247" t="s">
        <v>78</v>
      </c>
      <c r="O247" t="s">
        <v>74</v>
      </c>
      <c r="P247" t="s">
        <v>74</v>
      </c>
      <c r="Q247" t="s">
        <v>74</v>
      </c>
      <c r="R247" t="s">
        <v>74</v>
      </c>
      <c r="S247" t="s">
        <v>74</v>
      </c>
      <c r="T247" t="s">
        <v>2911</v>
      </c>
      <c r="U247" t="s">
        <v>74</v>
      </c>
      <c r="V247" t="s">
        <v>2912</v>
      </c>
      <c r="W247" t="s">
        <v>74</v>
      </c>
      <c r="X247" t="s">
        <v>74</v>
      </c>
      <c r="Y247" t="s">
        <v>2913</v>
      </c>
      <c r="Z247" t="s">
        <v>74</v>
      </c>
      <c r="AA247" t="s">
        <v>2914</v>
      </c>
      <c r="AB247" t="s">
        <v>74</v>
      </c>
      <c r="AC247" t="s">
        <v>74</v>
      </c>
      <c r="AD247" t="s">
        <v>74</v>
      </c>
      <c r="AE247" t="s">
        <v>74</v>
      </c>
      <c r="AF247" t="s">
        <v>74</v>
      </c>
      <c r="AG247">
        <v>0</v>
      </c>
      <c r="AH247">
        <v>20</v>
      </c>
      <c r="AI247">
        <v>22</v>
      </c>
      <c r="AJ247">
        <v>0</v>
      </c>
      <c r="AK247">
        <v>4</v>
      </c>
      <c r="AL247" t="s">
        <v>631</v>
      </c>
      <c r="AM247" t="s">
        <v>84</v>
      </c>
      <c r="AN247" t="s">
        <v>632</v>
      </c>
      <c r="AO247" t="s">
        <v>491</v>
      </c>
      <c r="AP247" t="s">
        <v>2832</v>
      </c>
      <c r="AQ247" t="s">
        <v>74</v>
      </c>
      <c r="AR247" t="s">
        <v>492</v>
      </c>
      <c r="AS247" t="s">
        <v>493</v>
      </c>
      <c r="AT247" t="s">
        <v>2826</v>
      </c>
      <c r="AU247">
        <v>1994</v>
      </c>
      <c r="AV247">
        <v>6</v>
      </c>
      <c r="AW247">
        <v>2</v>
      </c>
      <c r="AX247" t="s">
        <v>74</v>
      </c>
      <c r="AY247" t="s">
        <v>74</v>
      </c>
      <c r="AZ247" t="s">
        <v>74</v>
      </c>
      <c r="BA247" t="s">
        <v>74</v>
      </c>
      <c r="BB247">
        <v>195</v>
      </c>
      <c r="BC247">
        <v>200</v>
      </c>
      <c r="BD247" t="s">
        <v>74</v>
      </c>
      <c r="BE247" t="s">
        <v>2915</v>
      </c>
      <c r="BF247" t="str">
        <f>HYPERLINK("http://dx.doi.org/10.1017/S0954102094000301","http://dx.doi.org/10.1017/S0954102094000301")</f>
        <v>http://dx.doi.org/10.1017/S0954102094000301</v>
      </c>
      <c r="BG247" t="s">
        <v>74</v>
      </c>
      <c r="BH247" t="s">
        <v>74</v>
      </c>
      <c r="BI247">
        <v>6</v>
      </c>
      <c r="BJ247" t="s">
        <v>495</v>
      </c>
      <c r="BK247" t="s">
        <v>93</v>
      </c>
      <c r="BL247" t="s">
        <v>496</v>
      </c>
      <c r="BM247" t="s">
        <v>2834</v>
      </c>
      <c r="BN247" t="s">
        <v>74</v>
      </c>
      <c r="BO247" t="s">
        <v>74</v>
      </c>
      <c r="BP247" t="s">
        <v>74</v>
      </c>
      <c r="BQ247" t="s">
        <v>74</v>
      </c>
      <c r="BR247" t="s">
        <v>96</v>
      </c>
      <c r="BS247" t="s">
        <v>2916</v>
      </c>
      <c r="BT247" t="str">
        <f>HYPERLINK("https%3A%2F%2Fwww.webofscience.com%2Fwos%2Fwoscc%2Ffull-record%2FWOS:A1994NP43700013","View Full Record in Web of Science")</f>
        <v>View Full Record in Web of Science</v>
      </c>
    </row>
    <row r="248" spans="1:72" x14ac:dyDescent="0.15">
      <c r="A248" t="s">
        <v>72</v>
      </c>
      <c r="B248" t="s">
        <v>2917</v>
      </c>
      <c r="C248" t="s">
        <v>74</v>
      </c>
      <c r="D248" t="s">
        <v>74</v>
      </c>
      <c r="E248" t="s">
        <v>74</v>
      </c>
      <c r="F248" t="s">
        <v>2917</v>
      </c>
      <c r="G248" t="s">
        <v>74</v>
      </c>
      <c r="H248" t="s">
        <v>74</v>
      </c>
      <c r="I248" t="s">
        <v>2918</v>
      </c>
      <c r="J248" t="s">
        <v>488</v>
      </c>
      <c r="K248" t="s">
        <v>74</v>
      </c>
      <c r="L248" t="s">
        <v>74</v>
      </c>
      <c r="M248" t="s">
        <v>77</v>
      </c>
      <c r="N248" t="s">
        <v>78</v>
      </c>
      <c r="O248" t="s">
        <v>74</v>
      </c>
      <c r="P248" t="s">
        <v>74</v>
      </c>
      <c r="Q248" t="s">
        <v>74</v>
      </c>
      <c r="R248" t="s">
        <v>74</v>
      </c>
      <c r="S248" t="s">
        <v>74</v>
      </c>
      <c r="T248" t="s">
        <v>2919</v>
      </c>
      <c r="U248" t="s">
        <v>74</v>
      </c>
      <c r="V248" t="s">
        <v>2920</v>
      </c>
      <c r="W248" t="s">
        <v>74</v>
      </c>
      <c r="X248" t="s">
        <v>74</v>
      </c>
      <c r="Y248" t="s">
        <v>2921</v>
      </c>
      <c r="Z248" t="s">
        <v>74</v>
      </c>
      <c r="AA248" t="s">
        <v>74</v>
      </c>
      <c r="AB248" t="s">
        <v>74</v>
      </c>
      <c r="AC248" t="s">
        <v>74</v>
      </c>
      <c r="AD248" t="s">
        <v>74</v>
      </c>
      <c r="AE248" t="s">
        <v>74</v>
      </c>
      <c r="AF248" t="s">
        <v>74</v>
      </c>
      <c r="AG248">
        <v>0</v>
      </c>
      <c r="AH248">
        <v>18</v>
      </c>
      <c r="AI248">
        <v>18</v>
      </c>
      <c r="AJ248">
        <v>0</v>
      </c>
      <c r="AK248">
        <v>3</v>
      </c>
      <c r="AL248" t="s">
        <v>631</v>
      </c>
      <c r="AM248" t="s">
        <v>84</v>
      </c>
      <c r="AN248" t="s">
        <v>632</v>
      </c>
      <c r="AO248" t="s">
        <v>491</v>
      </c>
      <c r="AP248" t="s">
        <v>2832</v>
      </c>
      <c r="AQ248" t="s">
        <v>74</v>
      </c>
      <c r="AR248" t="s">
        <v>492</v>
      </c>
      <c r="AS248" t="s">
        <v>493</v>
      </c>
      <c r="AT248" t="s">
        <v>2826</v>
      </c>
      <c r="AU248">
        <v>1994</v>
      </c>
      <c r="AV248">
        <v>6</v>
      </c>
      <c r="AW248">
        <v>2</v>
      </c>
      <c r="AX248" t="s">
        <v>74</v>
      </c>
      <c r="AY248" t="s">
        <v>74</v>
      </c>
      <c r="AZ248" t="s">
        <v>74</v>
      </c>
      <c r="BA248" t="s">
        <v>74</v>
      </c>
      <c r="BB248">
        <v>201</v>
      </c>
      <c r="BC248">
        <v>204</v>
      </c>
      <c r="BD248" t="s">
        <v>74</v>
      </c>
      <c r="BE248" t="s">
        <v>2922</v>
      </c>
      <c r="BF248" t="str">
        <f>HYPERLINK("http://dx.doi.org/10.1017/S0954102094000313","http://dx.doi.org/10.1017/S0954102094000313")</f>
        <v>http://dx.doi.org/10.1017/S0954102094000313</v>
      </c>
      <c r="BG248" t="s">
        <v>74</v>
      </c>
      <c r="BH248" t="s">
        <v>74</v>
      </c>
      <c r="BI248">
        <v>4</v>
      </c>
      <c r="BJ248" t="s">
        <v>495</v>
      </c>
      <c r="BK248" t="s">
        <v>93</v>
      </c>
      <c r="BL248" t="s">
        <v>496</v>
      </c>
      <c r="BM248" t="s">
        <v>2834</v>
      </c>
      <c r="BN248" t="s">
        <v>74</v>
      </c>
      <c r="BO248" t="s">
        <v>74</v>
      </c>
      <c r="BP248" t="s">
        <v>74</v>
      </c>
      <c r="BQ248" t="s">
        <v>74</v>
      </c>
      <c r="BR248" t="s">
        <v>96</v>
      </c>
      <c r="BS248" t="s">
        <v>2923</v>
      </c>
      <c r="BT248" t="str">
        <f>HYPERLINK("https%3A%2F%2Fwww.webofscience.com%2Fwos%2Fwoscc%2Ffull-record%2FWOS:A1994NP43700014","View Full Record in Web of Science")</f>
        <v>View Full Record in Web of Science</v>
      </c>
    </row>
    <row r="249" spans="1:72" x14ac:dyDescent="0.15">
      <c r="A249" t="s">
        <v>72</v>
      </c>
      <c r="B249" t="s">
        <v>2924</v>
      </c>
      <c r="C249" t="s">
        <v>74</v>
      </c>
      <c r="D249" t="s">
        <v>74</v>
      </c>
      <c r="E249" t="s">
        <v>74</v>
      </c>
      <c r="F249" t="s">
        <v>2924</v>
      </c>
      <c r="G249" t="s">
        <v>74</v>
      </c>
      <c r="H249" t="s">
        <v>74</v>
      </c>
      <c r="I249" t="s">
        <v>2925</v>
      </c>
      <c r="J249" t="s">
        <v>488</v>
      </c>
      <c r="K249" t="s">
        <v>74</v>
      </c>
      <c r="L249" t="s">
        <v>74</v>
      </c>
      <c r="M249" t="s">
        <v>77</v>
      </c>
      <c r="N249" t="s">
        <v>78</v>
      </c>
      <c r="O249" t="s">
        <v>74</v>
      </c>
      <c r="P249" t="s">
        <v>74</v>
      </c>
      <c r="Q249" t="s">
        <v>74</v>
      </c>
      <c r="R249" t="s">
        <v>74</v>
      </c>
      <c r="S249" t="s">
        <v>74</v>
      </c>
      <c r="T249" t="s">
        <v>2926</v>
      </c>
      <c r="U249" t="s">
        <v>74</v>
      </c>
      <c r="V249" t="s">
        <v>2927</v>
      </c>
      <c r="W249" t="s">
        <v>74</v>
      </c>
      <c r="X249" t="s">
        <v>74</v>
      </c>
      <c r="Y249" t="s">
        <v>2928</v>
      </c>
      <c r="Z249" t="s">
        <v>74</v>
      </c>
      <c r="AA249" t="s">
        <v>74</v>
      </c>
      <c r="AB249" t="s">
        <v>74</v>
      </c>
      <c r="AC249" t="s">
        <v>74</v>
      </c>
      <c r="AD249" t="s">
        <v>74</v>
      </c>
      <c r="AE249" t="s">
        <v>74</v>
      </c>
      <c r="AF249" t="s">
        <v>74</v>
      </c>
      <c r="AG249">
        <v>0</v>
      </c>
      <c r="AH249">
        <v>22</v>
      </c>
      <c r="AI249">
        <v>23</v>
      </c>
      <c r="AJ249">
        <v>0</v>
      </c>
      <c r="AK249">
        <v>5</v>
      </c>
      <c r="AL249" t="s">
        <v>631</v>
      </c>
      <c r="AM249" t="s">
        <v>84</v>
      </c>
      <c r="AN249" t="s">
        <v>632</v>
      </c>
      <c r="AO249" t="s">
        <v>491</v>
      </c>
      <c r="AP249" t="s">
        <v>2832</v>
      </c>
      <c r="AQ249" t="s">
        <v>74</v>
      </c>
      <c r="AR249" t="s">
        <v>492</v>
      </c>
      <c r="AS249" t="s">
        <v>493</v>
      </c>
      <c r="AT249" t="s">
        <v>2826</v>
      </c>
      <c r="AU249">
        <v>1994</v>
      </c>
      <c r="AV249">
        <v>6</v>
      </c>
      <c r="AW249">
        <v>2</v>
      </c>
      <c r="AX249" t="s">
        <v>74</v>
      </c>
      <c r="AY249" t="s">
        <v>74</v>
      </c>
      <c r="AZ249" t="s">
        <v>74</v>
      </c>
      <c r="BA249" t="s">
        <v>74</v>
      </c>
      <c r="BB249">
        <v>205</v>
      </c>
      <c r="BC249">
        <v>214</v>
      </c>
      <c r="BD249" t="s">
        <v>74</v>
      </c>
      <c r="BE249" t="s">
        <v>2929</v>
      </c>
      <c r="BF249" t="str">
        <f>HYPERLINK("http://dx.doi.org/10.1017/S0954102094000325","http://dx.doi.org/10.1017/S0954102094000325")</f>
        <v>http://dx.doi.org/10.1017/S0954102094000325</v>
      </c>
      <c r="BG249" t="s">
        <v>74</v>
      </c>
      <c r="BH249" t="s">
        <v>74</v>
      </c>
      <c r="BI249">
        <v>10</v>
      </c>
      <c r="BJ249" t="s">
        <v>495</v>
      </c>
      <c r="BK249" t="s">
        <v>93</v>
      </c>
      <c r="BL249" t="s">
        <v>496</v>
      </c>
      <c r="BM249" t="s">
        <v>2834</v>
      </c>
      <c r="BN249" t="s">
        <v>74</v>
      </c>
      <c r="BO249" t="s">
        <v>74</v>
      </c>
      <c r="BP249" t="s">
        <v>74</v>
      </c>
      <c r="BQ249" t="s">
        <v>74</v>
      </c>
      <c r="BR249" t="s">
        <v>96</v>
      </c>
      <c r="BS249" t="s">
        <v>2930</v>
      </c>
      <c r="BT249" t="str">
        <f>HYPERLINK("https%3A%2F%2Fwww.webofscience.com%2Fwos%2Fwoscc%2Ffull-record%2FWOS:A1994NP43700015","View Full Record in Web of Science")</f>
        <v>View Full Record in Web of Science</v>
      </c>
    </row>
    <row r="250" spans="1:72" x14ac:dyDescent="0.15">
      <c r="A250" t="s">
        <v>72</v>
      </c>
      <c r="B250" t="s">
        <v>2931</v>
      </c>
      <c r="C250" t="s">
        <v>74</v>
      </c>
      <c r="D250" t="s">
        <v>74</v>
      </c>
      <c r="E250" t="s">
        <v>74</v>
      </c>
      <c r="F250" t="s">
        <v>2931</v>
      </c>
      <c r="G250" t="s">
        <v>74</v>
      </c>
      <c r="H250" t="s">
        <v>74</v>
      </c>
      <c r="I250" t="s">
        <v>2932</v>
      </c>
      <c r="J250" t="s">
        <v>488</v>
      </c>
      <c r="K250" t="s">
        <v>74</v>
      </c>
      <c r="L250" t="s">
        <v>74</v>
      </c>
      <c r="M250" t="s">
        <v>77</v>
      </c>
      <c r="N250" t="s">
        <v>78</v>
      </c>
      <c r="O250" t="s">
        <v>74</v>
      </c>
      <c r="P250" t="s">
        <v>74</v>
      </c>
      <c r="Q250" t="s">
        <v>74</v>
      </c>
      <c r="R250" t="s">
        <v>74</v>
      </c>
      <c r="S250" t="s">
        <v>74</v>
      </c>
      <c r="T250" t="s">
        <v>2933</v>
      </c>
      <c r="U250" t="s">
        <v>74</v>
      </c>
      <c r="V250" t="s">
        <v>2934</v>
      </c>
      <c r="W250" t="s">
        <v>74</v>
      </c>
      <c r="X250" t="s">
        <v>74</v>
      </c>
      <c r="Y250" t="s">
        <v>2935</v>
      </c>
      <c r="Z250" t="s">
        <v>74</v>
      </c>
      <c r="AA250" t="s">
        <v>74</v>
      </c>
      <c r="AB250" t="s">
        <v>74</v>
      </c>
      <c r="AC250" t="s">
        <v>74</v>
      </c>
      <c r="AD250" t="s">
        <v>74</v>
      </c>
      <c r="AE250" t="s">
        <v>74</v>
      </c>
      <c r="AF250" t="s">
        <v>74</v>
      </c>
      <c r="AG250">
        <v>0</v>
      </c>
      <c r="AH250">
        <v>42</v>
      </c>
      <c r="AI250">
        <v>47</v>
      </c>
      <c r="AJ250">
        <v>0</v>
      </c>
      <c r="AK250">
        <v>1</v>
      </c>
      <c r="AL250" t="s">
        <v>631</v>
      </c>
      <c r="AM250" t="s">
        <v>84</v>
      </c>
      <c r="AN250" t="s">
        <v>632</v>
      </c>
      <c r="AO250" t="s">
        <v>491</v>
      </c>
      <c r="AP250" t="s">
        <v>2832</v>
      </c>
      <c r="AQ250" t="s">
        <v>74</v>
      </c>
      <c r="AR250" t="s">
        <v>492</v>
      </c>
      <c r="AS250" t="s">
        <v>493</v>
      </c>
      <c r="AT250" t="s">
        <v>2826</v>
      </c>
      <c r="AU250">
        <v>1994</v>
      </c>
      <c r="AV250">
        <v>6</v>
      </c>
      <c r="AW250">
        <v>2</v>
      </c>
      <c r="AX250" t="s">
        <v>74</v>
      </c>
      <c r="AY250" t="s">
        <v>74</v>
      </c>
      <c r="AZ250" t="s">
        <v>74</v>
      </c>
      <c r="BA250" t="s">
        <v>74</v>
      </c>
      <c r="BB250">
        <v>215</v>
      </c>
      <c r="BC250">
        <v>222</v>
      </c>
      <c r="BD250" t="s">
        <v>74</v>
      </c>
      <c r="BE250" t="s">
        <v>2936</v>
      </c>
      <c r="BF250" t="str">
        <f>HYPERLINK("http://dx.doi.org/10.1017/S0954102094000337","http://dx.doi.org/10.1017/S0954102094000337")</f>
        <v>http://dx.doi.org/10.1017/S0954102094000337</v>
      </c>
      <c r="BG250" t="s">
        <v>74</v>
      </c>
      <c r="BH250" t="s">
        <v>74</v>
      </c>
      <c r="BI250">
        <v>8</v>
      </c>
      <c r="BJ250" t="s">
        <v>495</v>
      </c>
      <c r="BK250" t="s">
        <v>93</v>
      </c>
      <c r="BL250" t="s">
        <v>496</v>
      </c>
      <c r="BM250" t="s">
        <v>2834</v>
      </c>
      <c r="BN250" t="s">
        <v>74</v>
      </c>
      <c r="BO250" t="s">
        <v>74</v>
      </c>
      <c r="BP250" t="s">
        <v>74</v>
      </c>
      <c r="BQ250" t="s">
        <v>74</v>
      </c>
      <c r="BR250" t="s">
        <v>96</v>
      </c>
      <c r="BS250" t="s">
        <v>2937</v>
      </c>
      <c r="BT250" t="str">
        <f>HYPERLINK("https%3A%2F%2Fwww.webofscience.com%2Fwos%2Fwoscc%2Ffull-record%2FWOS:A1994NP43700016","View Full Record in Web of Science")</f>
        <v>View Full Record in Web of Science</v>
      </c>
    </row>
    <row r="251" spans="1:72" x14ac:dyDescent="0.15">
      <c r="A251" t="s">
        <v>72</v>
      </c>
      <c r="B251" t="s">
        <v>2938</v>
      </c>
      <c r="C251" t="s">
        <v>74</v>
      </c>
      <c r="D251" t="s">
        <v>74</v>
      </c>
      <c r="E251" t="s">
        <v>74</v>
      </c>
      <c r="F251" t="s">
        <v>2938</v>
      </c>
      <c r="G251" t="s">
        <v>74</v>
      </c>
      <c r="H251" t="s">
        <v>74</v>
      </c>
      <c r="I251" t="s">
        <v>2939</v>
      </c>
      <c r="J251" t="s">
        <v>488</v>
      </c>
      <c r="K251" t="s">
        <v>74</v>
      </c>
      <c r="L251" t="s">
        <v>74</v>
      </c>
      <c r="M251" t="s">
        <v>77</v>
      </c>
      <c r="N251" t="s">
        <v>78</v>
      </c>
      <c r="O251" t="s">
        <v>74</v>
      </c>
      <c r="P251" t="s">
        <v>74</v>
      </c>
      <c r="Q251" t="s">
        <v>74</v>
      </c>
      <c r="R251" t="s">
        <v>74</v>
      </c>
      <c r="S251" t="s">
        <v>74</v>
      </c>
      <c r="T251" t="s">
        <v>2940</v>
      </c>
      <c r="U251" t="s">
        <v>74</v>
      </c>
      <c r="V251" t="s">
        <v>2941</v>
      </c>
      <c r="W251" t="s">
        <v>74</v>
      </c>
      <c r="X251" t="s">
        <v>74</v>
      </c>
      <c r="Y251" t="s">
        <v>2942</v>
      </c>
      <c r="Z251" t="s">
        <v>74</v>
      </c>
      <c r="AA251" t="s">
        <v>74</v>
      </c>
      <c r="AB251" t="s">
        <v>74</v>
      </c>
      <c r="AC251" t="s">
        <v>74</v>
      </c>
      <c r="AD251" t="s">
        <v>74</v>
      </c>
      <c r="AE251" t="s">
        <v>74</v>
      </c>
      <c r="AF251" t="s">
        <v>74</v>
      </c>
      <c r="AG251">
        <v>0</v>
      </c>
      <c r="AH251">
        <v>54</v>
      </c>
      <c r="AI251">
        <v>59</v>
      </c>
      <c r="AJ251">
        <v>1</v>
      </c>
      <c r="AK251">
        <v>22</v>
      </c>
      <c r="AL251" t="s">
        <v>631</v>
      </c>
      <c r="AM251" t="s">
        <v>84</v>
      </c>
      <c r="AN251" t="s">
        <v>632</v>
      </c>
      <c r="AO251" t="s">
        <v>491</v>
      </c>
      <c r="AP251" t="s">
        <v>2832</v>
      </c>
      <c r="AQ251" t="s">
        <v>74</v>
      </c>
      <c r="AR251" t="s">
        <v>492</v>
      </c>
      <c r="AS251" t="s">
        <v>493</v>
      </c>
      <c r="AT251" t="s">
        <v>2826</v>
      </c>
      <c r="AU251">
        <v>1994</v>
      </c>
      <c r="AV251">
        <v>6</v>
      </c>
      <c r="AW251">
        <v>2</v>
      </c>
      <c r="AX251" t="s">
        <v>74</v>
      </c>
      <c r="AY251" t="s">
        <v>74</v>
      </c>
      <c r="AZ251" t="s">
        <v>74</v>
      </c>
      <c r="BA251" t="s">
        <v>74</v>
      </c>
      <c r="BB251">
        <v>223</v>
      </c>
      <c r="BC251">
        <v>229</v>
      </c>
      <c r="BD251" t="s">
        <v>74</v>
      </c>
      <c r="BE251" t="s">
        <v>2943</v>
      </c>
      <c r="BF251" t="str">
        <f>HYPERLINK("http://dx.doi.org/10.1017/S0954102094000349","http://dx.doi.org/10.1017/S0954102094000349")</f>
        <v>http://dx.doi.org/10.1017/S0954102094000349</v>
      </c>
      <c r="BG251" t="s">
        <v>74</v>
      </c>
      <c r="BH251" t="s">
        <v>74</v>
      </c>
      <c r="BI251">
        <v>7</v>
      </c>
      <c r="BJ251" t="s">
        <v>495</v>
      </c>
      <c r="BK251" t="s">
        <v>93</v>
      </c>
      <c r="BL251" t="s">
        <v>496</v>
      </c>
      <c r="BM251" t="s">
        <v>2834</v>
      </c>
      <c r="BN251" t="s">
        <v>74</v>
      </c>
      <c r="BO251" t="s">
        <v>74</v>
      </c>
      <c r="BP251" t="s">
        <v>74</v>
      </c>
      <c r="BQ251" t="s">
        <v>74</v>
      </c>
      <c r="BR251" t="s">
        <v>96</v>
      </c>
      <c r="BS251" t="s">
        <v>2944</v>
      </c>
      <c r="BT251" t="str">
        <f>HYPERLINK("https%3A%2F%2Fwww.webofscience.com%2Fwos%2Fwoscc%2Ffull-record%2FWOS:A1994NP43700017","View Full Record in Web of Science")</f>
        <v>View Full Record in Web of Science</v>
      </c>
    </row>
    <row r="252" spans="1:72" x14ac:dyDescent="0.15">
      <c r="A252" t="s">
        <v>72</v>
      </c>
      <c r="B252" t="s">
        <v>2938</v>
      </c>
      <c r="C252" t="s">
        <v>74</v>
      </c>
      <c r="D252" t="s">
        <v>74</v>
      </c>
      <c r="E252" t="s">
        <v>74</v>
      </c>
      <c r="F252" t="s">
        <v>2938</v>
      </c>
      <c r="G252" t="s">
        <v>74</v>
      </c>
      <c r="H252" t="s">
        <v>74</v>
      </c>
      <c r="I252" t="s">
        <v>2945</v>
      </c>
      <c r="J252" t="s">
        <v>488</v>
      </c>
      <c r="K252" t="s">
        <v>74</v>
      </c>
      <c r="L252" t="s">
        <v>74</v>
      </c>
      <c r="M252" t="s">
        <v>77</v>
      </c>
      <c r="N252" t="s">
        <v>78</v>
      </c>
      <c r="O252" t="s">
        <v>74</v>
      </c>
      <c r="P252" t="s">
        <v>74</v>
      </c>
      <c r="Q252" t="s">
        <v>74</v>
      </c>
      <c r="R252" t="s">
        <v>74</v>
      </c>
      <c r="S252" t="s">
        <v>74</v>
      </c>
      <c r="T252" t="s">
        <v>2946</v>
      </c>
      <c r="U252" t="s">
        <v>74</v>
      </c>
      <c r="V252" t="s">
        <v>2947</v>
      </c>
      <c r="W252" t="s">
        <v>74</v>
      </c>
      <c r="X252" t="s">
        <v>74</v>
      </c>
      <c r="Y252" t="s">
        <v>2948</v>
      </c>
      <c r="Z252" t="s">
        <v>74</v>
      </c>
      <c r="AA252" t="s">
        <v>74</v>
      </c>
      <c r="AB252" t="s">
        <v>74</v>
      </c>
      <c r="AC252" t="s">
        <v>74</v>
      </c>
      <c r="AD252" t="s">
        <v>74</v>
      </c>
      <c r="AE252" t="s">
        <v>74</v>
      </c>
      <c r="AF252" t="s">
        <v>74</v>
      </c>
      <c r="AG252">
        <v>0</v>
      </c>
      <c r="AH252">
        <v>24</v>
      </c>
      <c r="AI252">
        <v>24</v>
      </c>
      <c r="AJ252">
        <v>0</v>
      </c>
      <c r="AK252">
        <v>2</v>
      </c>
      <c r="AL252" t="s">
        <v>631</v>
      </c>
      <c r="AM252" t="s">
        <v>84</v>
      </c>
      <c r="AN252" t="s">
        <v>632</v>
      </c>
      <c r="AO252" t="s">
        <v>491</v>
      </c>
      <c r="AP252" t="s">
        <v>2832</v>
      </c>
      <c r="AQ252" t="s">
        <v>74</v>
      </c>
      <c r="AR252" t="s">
        <v>492</v>
      </c>
      <c r="AS252" t="s">
        <v>493</v>
      </c>
      <c r="AT252" t="s">
        <v>2826</v>
      </c>
      <c r="AU252">
        <v>1994</v>
      </c>
      <c r="AV252">
        <v>6</v>
      </c>
      <c r="AW252">
        <v>2</v>
      </c>
      <c r="AX252" t="s">
        <v>74</v>
      </c>
      <c r="AY252" t="s">
        <v>74</v>
      </c>
      <c r="AZ252" t="s">
        <v>74</v>
      </c>
      <c r="BA252" t="s">
        <v>74</v>
      </c>
      <c r="BB252">
        <v>231</v>
      </c>
      <c r="BC252">
        <v>234</v>
      </c>
      <c r="BD252" t="s">
        <v>74</v>
      </c>
      <c r="BE252" t="s">
        <v>2949</v>
      </c>
      <c r="BF252" t="str">
        <f>HYPERLINK("http://dx.doi.org/10.1017/S0954102094000350","http://dx.doi.org/10.1017/S0954102094000350")</f>
        <v>http://dx.doi.org/10.1017/S0954102094000350</v>
      </c>
      <c r="BG252" t="s">
        <v>74</v>
      </c>
      <c r="BH252" t="s">
        <v>74</v>
      </c>
      <c r="BI252">
        <v>4</v>
      </c>
      <c r="BJ252" t="s">
        <v>495</v>
      </c>
      <c r="BK252" t="s">
        <v>93</v>
      </c>
      <c r="BL252" t="s">
        <v>496</v>
      </c>
      <c r="BM252" t="s">
        <v>2834</v>
      </c>
      <c r="BN252" t="s">
        <v>74</v>
      </c>
      <c r="BO252" t="s">
        <v>74</v>
      </c>
      <c r="BP252" t="s">
        <v>74</v>
      </c>
      <c r="BQ252" t="s">
        <v>74</v>
      </c>
      <c r="BR252" t="s">
        <v>96</v>
      </c>
      <c r="BS252" t="s">
        <v>2950</v>
      </c>
      <c r="BT252" t="str">
        <f>HYPERLINK("https%3A%2F%2Fwww.webofscience.com%2Fwos%2Fwoscc%2Ffull-record%2FWOS:A1994NP43700018","View Full Record in Web of Science")</f>
        <v>View Full Record in Web of Science</v>
      </c>
    </row>
    <row r="253" spans="1:72" x14ac:dyDescent="0.15">
      <c r="A253" t="s">
        <v>72</v>
      </c>
      <c r="B253" t="s">
        <v>2951</v>
      </c>
      <c r="C253" t="s">
        <v>74</v>
      </c>
      <c r="D253" t="s">
        <v>74</v>
      </c>
      <c r="E253" t="s">
        <v>74</v>
      </c>
      <c r="F253" t="s">
        <v>2951</v>
      </c>
      <c r="G253" t="s">
        <v>74</v>
      </c>
      <c r="H253" t="s">
        <v>74</v>
      </c>
      <c r="I253" t="s">
        <v>2952</v>
      </c>
      <c r="J253" t="s">
        <v>488</v>
      </c>
      <c r="K253" t="s">
        <v>74</v>
      </c>
      <c r="L253" t="s">
        <v>74</v>
      </c>
      <c r="M253" t="s">
        <v>77</v>
      </c>
      <c r="N253" t="s">
        <v>78</v>
      </c>
      <c r="O253" t="s">
        <v>74</v>
      </c>
      <c r="P253" t="s">
        <v>74</v>
      </c>
      <c r="Q253" t="s">
        <v>74</v>
      </c>
      <c r="R253" t="s">
        <v>74</v>
      </c>
      <c r="S253" t="s">
        <v>74</v>
      </c>
      <c r="T253" t="s">
        <v>2953</v>
      </c>
      <c r="U253" t="s">
        <v>74</v>
      </c>
      <c r="V253" t="s">
        <v>2954</v>
      </c>
      <c r="W253" t="s">
        <v>74</v>
      </c>
      <c r="X253" t="s">
        <v>74</v>
      </c>
      <c r="Y253" t="s">
        <v>2955</v>
      </c>
      <c r="Z253" t="s">
        <v>74</v>
      </c>
      <c r="AA253" t="s">
        <v>1109</v>
      </c>
      <c r="AB253" t="s">
        <v>1110</v>
      </c>
      <c r="AC253" t="s">
        <v>74</v>
      </c>
      <c r="AD253" t="s">
        <v>74</v>
      </c>
      <c r="AE253" t="s">
        <v>74</v>
      </c>
      <c r="AF253" t="s">
        <v>74</v>
      </c>
      <c r="AG253">
        <v>0</v>
      </c>
      <c r="AH253">
        <v>19</v>
      </c>
      <c r="AI253">
        <v>23</v>
      </c>
      <c r="AJ253">
        <v>1</v>
      </c>
      <c r="AK253">
        <v>4</v>
      </c>
      <c r="AL253" t="s">
        <v>631</v>
      </c>
      <c r="AM253" t="s">
        <v>84</v>
      </c>
      <c r="AN253" t="s">
        <v>632</v>
      </c>
      <c r="AO253" t="s">
        <v>491</v>
      </c>
      <c r="AP253" t="s">
        <v>2832</v>
      </c>
      <c r="AQ253" t="s">
        <v>74</v>
      </c>
      <c r="AR253" t="s">
        <v>492</v>
      </c>
      <c r="AS253" t="s">
        <v>493</v>
      </c>
      <c r="AT253" t="s">
        <v>2826</v>
      </c>
      <c r="AU253">
        <v>1994</v>
      </c>
      <c r="AV253">
        <v>6</v>
      </c>
      <c r="AW253">
        <v>2</v>
      </c>
      <c r="AX253" t="s">
        <v>74</v>
      </c>
      <c r="AY253" t="s">
        <v>74</v>
      </c>
      <c r="AZ253" t="s">
        <v>74</v>
      </c>
      <c r="BA253" t="s">
        <v>74</v>
      </c>
      <c r="BB253">
        <v>235</v>
      </c>
      <c r="BC253">
        <v>239</v>
      </c>
      <c r="BD253" t="s">
        <v>74</v>
      </c>
      <c r="BE253" t="s">
        <v>2956</v>
      </c>
      <c r="BF253" t="str">
        <f>HYPERLINK("http://dx.doi.org/10.1017/S0954102094000362","http://dx.doi.org/10.1017/S0954102094000362")</f>
        <v>http://dx.doi.org/10.1017/S0954102094000362</v>
      </c>
      <c r="BG253" t="s">
        <v>74</v>
      </c>
      <c r="BH253" t="s">
        <v>74</v>
      </c>
      <c r="BI253">
        <v>5</v>
      </c>
      <c r="BJ253" t="s">
        <v>495</v>
      </c>
      <c r="BK253" t="s">
        <v>93</v>
      </c>
      <c r="BL253" t="s">
        <v>496</v>
      </c>
      <c r="BM253" t="s">
        <v>2834</v>
      </c>
      <c r="BN253" t="s">
        <v>74</v>
      </c>
      <c r="BO253" t="s">
        <v>2592</v>
      </c>
      <c r="BP253" t="s">
        <v>74</v>
      </c>
      <c r="BQ253" t="s">
        <v>74</v>
      </c>
      <c r="BR253" t="s">
        <v>96</v>
      </c>
      <c r="BS253" t="s">
        <v>2957</v>
      </c>
      <c r="BT253" t="str">
        <f>HYPERLINK("https%3A%2F%2Fwww.webofscience.com%2Fwos%2Fwoscc%2Ffull-record%2FWOS:A1994NP43700019","View Full Record in Web of Science")</f>
        <v>View Full Record in Web of Science</v>
      </c>
    </row>
    <row r="254" spans="1:72" x14ac:dyDescent="0.15">
      <c r="A254" t="s">
        <v>72</v>
      </c>
      <c r="B254" t="s">
        <v>2958</v>
      </c>
      <c r="C254" t="s">
        <v>74</v>
      </c>
      <c r="D254" t="s">
        <v>74</v>
      </c>
      <c r="E254" t="s">
        <v>74</v>
      </c>
      <c r="F254" t="s">
        <v>2958</v>
      </c>
      <c r="G254" t="s">
        <v>74</v>
      </c>
      <c r="H254" t="s">
        <v>74</v>
      </c>
      <c r="I254" t="s">
        <v>2959</v>
      </c>
      <c r="J254" t="s">
        <v>488</v>
      </c>
      <c r="K254" t="s">
        <v>74</v>
      </c>
      <c r="L254" t="s">
        <v>74</v>
      </c>
      <c r="M254" t="s">
        <v>77</v>
      </c>
      <c r="N254" t="s">
        <v>78</v>
      </c>
      <c r="O254" t="s">
        <v>74</v>
      </c>
      <c r="P254" t="s">
        <v>74</v>
      </c>
      <c r="Q254" t="s">
        <v>74</v>
      </c>
      <c r="R254" t="s">
        <v>74</v>
      </c>
      <c r="S254" t="s">
        <v>74</v>
      </c>
      <c r="T254" t="s">
        <v>2960</v>
      </c>
      <c r="U254" t="s">
        <v>74</v>
      </c>
      <c r="V254" t="s">
        <v>2961</v>
      </c>
      <c r="W254" t="s">
        <v>74</v>
      </c>
      <c r="X254" t="s">
        <v>74</v>
      </c>
      <c r="Y254" t="s">
        <v>2955</v>
      </c>
      <c r="Z254" t="s">
        <v>74</v>
      </c>
      <c r="AA254" t="s">
        <v>1109</v>
      </c>
      <c r="AB254" t="s">
        <v>2962</v>
      </c>
      <c r="AC254" t="s">
        <v>74</v>
      </c>
      <c r="AD254" t="s">
        <v>74</v>
      </c>
      <c r="AE254" t="s">
        <v>74</v>
      </c>
      <c r="AF254" t="s">
        <v>74</v>
      </c>
      <c r="AG254">
        <v>0</v>
      </c>
      <c r="AH254">
        <v>29</v>
      </c>
      <c r="AI254">
        <v>30</v>
      </c>
      <c r="AJ254">
        <v>0</v>
      </c>
      <c r="AK254">
        <v>5</v>
      </c>
      <c r="AL254" t="s">
        <v>631</v>
      </c>
      <c r="AM254" t="s">
        <v>84</v>
      </c>
      <c r="AN254" t="s">
        <v>632</v>
      </c>
      <c r="AO254" t="s">
        <v>491</v>
      </c>
      <c r="AP254" t="s">
        <v>2832</v>
      </c>
      <c r="AQ254" t="s">
        <v>74</v>
      </c>
      <c r="AR254" t="s">
        <v>492</v>
      </c>
      <c r="AS254" t="s">
        <v>493</v>
      </c>
      <c r="AT254" t="s">
        <v>2826</v>
      </c>
      <c r="AU254">
        <v>1994</v>
      </c>
      <c r="AV254">
        <v>6</v>
      </c>
      <c r="AW254">
        <v>2</v>
      </c>
      <c r="AX254" t="s">
        <v>74</v>
      </c>
      <c r="AY254" t="s">
        <v>74</v>
      </c>
      <c r="AZ254" t="s">
        <v>74</v>
      </c>
      <c r="BA254" t="s">
        <v>74</v>
      </c>
      <c r="BB254">
        <v>241</v>
      </c>
      <c r="BC254">
        <v>247</v>
      </c>
      <c r="BD254" t="s">
        <v>74</v>
      </c>
      <c r="BE254" t="s">
        <v>2963</v>
      </c>
      <c r="BF254" t="str">
        <f>HYPERLINK("http://dx.doi.org/10.1017/S0954102094000374","http://dx.doi.org/10.1017/S0954102094000374")</f>
        <v>http://dx.doi.org/10.1017/S0954102094000374</v>
      </c>
      <c r="BG254" t="s">
        <v>74</v>
      </c>
      <c r="BH254" t="s">
        <v>74</v>
      </c>
      <c r="BI254">
        <v>7</v>
      </c>
      <c r="BJ254" t="s">
        <v>495</v>
      </c>
      <c r="BK254" t="s">
        <v>93</v>
      </c>
      <c r="BL254" t="s">
        <v>496</v>
      </c>
      <c r="BM254" t="s">
        <v>2834</v>
      </c>
      <c r="BN254" t="s">
        <v>74</v>
      </c>
      <c r="BO254" t="s">
        <v>2592</v>
      </c>
      <c r="BP254" t="s">
        <v>74</v>
      </c>
      <c r="BQ254" t="s">
        <v>74</v>
      </c>
      <c r="BR254" t="s">
        <v>96</v>
      </c>
      <c r="BS254" t="s">
        <v>2964</v>
      </c>
      <c r="BT254" t="str">
        <f>HYPERLINK("https%3A%2F%2Fwww.webofscience.com%2Fwos%2Fwoscc%2Ffull-record%2FWOS:A1994NP43700020","View Full Record in Web of Science")</f>
        <v>View Full Record in Web of Science</v>
      </c>
    </row>
    <row r="255" spans="1:72" x14ac:dyDescent="0.15">
      <c r="A255" t="s">
        <v>72</v>
      </c>
      <c r="B255" t="s">
        <v>2965</v>
      </c>
      <c r="C255" t="s">
        <v>74</v>
      </c>
      <c r="D255" t="s">
        <v>74</v>
      </c>
      <c r="E255" t="s">
        <v>74</v>
      </c>
      <c r="F255" t="s">
        <v>2965</v>
      </c>
      <c r="G255" t="s">
        <v>74</v>
      </c>
      <c r="H255" t="s">
        <v>74</v>
      </c>
      <c r="I255" t="s">
        <v>2966</v>
      </c>
      <c r="J255" t="s">
        <v>488</v>
      </c>
      <c r="K255" t="s">
        <v>74</v>
      </c>
      <c r="L255" t="s">
        <v>74</v>
      </c>
      <c r="M255" t="s">
        <v>77</v>
      </c>
      <c r="N255" t="s">
        <v>78</v>
      </c>
      <c r="O255" t="s">
        <v>74</v>
      </c>
      <c r="P255" t="s">
        <v>74</v>
      </c>
      <c r="Q255" t="s">
        <v>74</v>
      </c>
      <c r="R255" t="s">
        <v>74</v>
      </c>
      <c r="S255" t="s">
        <v>74</v>
      </c>
      <c r="T255" t="s">
        <v>2967</v>
      </c>
      <c r="U255" t="s">
        <v>74</v>
      </c>
      <c r="V255" t="s">
        <v>2968</v>
      </c>
      <c r="W255" t="s">
        <v>74</v>
      </c>
      <c r="X255" t="s">
        <v>74</v>
      </c>
      <c r="Y255" t="s">
        <v>2969</v>
      </c>
      <c r="Z255" t="s">
        <v>74</v>
      </c>
      <c r="AA255" t="s">
        <v>2970</v>
      </c>
      <c r="AB255" t="s">
        <v>2971</v>
      </c>
      <c r="AC255" t="s">
        <v>74</v>
      </c>
      <c r="AD255" t="s">
        <v>74</v>
      </c>
      <c r="AE255" t="s">
        <v>74</v>
      </c>
      <c r="AF255" t="s">
        <v>74</v>
      </c>
      <c r="AG255">
        <v>0</v>
      </c>
      <c r="AH255">
        <v>88</v>
      </c>
      <c r="AI255">
        <v>96</v>
      </c>
      <c r="AJ255">
        <v>0</v>
      </c>
      <c r="AK255">
        <v>4</v>
      </c>
      <c r="AL255" t="s">
        <v>631</v>
      </c>
      <c r="AM255" t="s">
        <v>84</v>
      </c>
      <c r="AN255" t="s">
        <v>632</v>
      </c>
      <c r="AO255" t="s">
        <v>491</v>
      </c>
      <c r="AP255" t="s">
        <v>2832</v>
      </c>
      <c r="AQ255" t="s">
        <v>74</v>
      </c>
      <c r="AR255" t="s">
        <v>492</v>
      </c>
      <c r="AS255" t="s">
        <v>493</v>
      </c>
      <c r="AT255" t="s">
        <v>2826</v>
      </c>
      <c r="AU255">
        <v>1994</v>
      </c>
      <c r="AV255">
        <v>6</v>
      </c>
      <c r="AW255">
        <v>2</v>
      </c>
      <c r="AX255" t="s">
        <v>74</v>
      </c>
      <c r="AY255" t="s">
        <v>74</v>
      </c>
      <c r="AZ255" t="s">
        <v>74</v>
      </c>
      <c r="BA255" t="s">
        <v>74</v>
      </c>
      <c r="BB255">
        <v>249</v>
      </c>
      <c r="BC255">
        <v>258</v>
      </c>
      <c r="BD255" t="s">
        <v>74</v>
      </c>
      <c r="BE255" t="s">
        <v>2972</v>
      </c>
      <c r="BF255" t="str">
        <f>HYPERLINK("http://dx.doi.org/10.1017/S0954102094000386","http://dx.doi.org/10.1017/S0954102094000386")</f>
        <v>http://dx.doi.org/10.1017/S0954102094000386</v>
      </c>
      <c r="BG255" t="s">
        <v>74</v>
      </c>
      <c r="BH255" t="s">
        <v>74</v>
      </c>
      <c r="BI255">
        <v>10</v>
      </c>
      <c r="BJ255" t="s">
        <v>495</v>
      </c>
      <c r="BK255" t="s">
        <v>93</v>
      </c>
      <c r="BL255" t="s">
        <v>496</v>
      </c>
      <c r="BM255" t="s">
        <v>2834</v>
      </c>
      <c r="BN255" t="s">
        <v>74</v>
      </c>
      <c r="BO255" t="s">
        <v>74</v>
      </c>
      <c r="BP255" t="s">
        <v>74</v>
      </c>
      <c r="BQ255" t="s">
        <v>74</v>
      </c>
      <c r="BR255" t="s">
        <v>96</v>
      </c>
      <c r="BS255" t="s">
        <v>2973</v>
      </c>
      <c r="BT255" t="str">
        <f>HYPERLINK("https%3A%2F%2Fwww.webofscience.com%2Fwos%2Fwoscc%2Ffull-record%2FWOS:A1994NP43700021","View Full Record in Web of Science")</f>
        <v>View Full Record in Web of Science</v>
      </c>
    </row>
    <row r="256" spans="1:72" x14ac:dyDescent="0.15">
      <c r="A256" t="s">
        <v>72</v>
      </c>
      <c r="B256" t="s">
        <v>2974</v>
      </c>
      <c r="C256" t="s">
        <v>74</v>
      </c>
      <c r="D256" t="s">
        <v>74</v>
      </c>
      <c r="E256" t="s">
        <v>74</v>
      </c>
      <c r="F256" t="s">
        <v>2974</v>
      </c>
      <c r="G256" t="s">
        <v>74</v>
      </c>
      <c r="H256" t="s">
        <v>74</v>
      </c>
      <c r="I256" t="s">
        <v>2975</v>
      </c>
      <c r="J256" t="s">
        <v>488</v>
      </c>
      <c r="K256" t="s">
        <v>74</v>
      </c>
      <c r="L256" t="s">
        <v>74</v>
      </c>
      <c r="M256" t="s">
        <v>77</v>
      </c>
      <c r="N256" t="s">
        <v>78</v>
      </c>
      <c r="O256" t="s">
        <v>74</v>
      </c>
      <c r="P256" t="s">
        <v>74</v>
      </c>
      <c r="Q256" t="s">
        <v>74</v>
      </c>
      <c r="R256" t="s">
        <v>74</v>
      </c>
      <c r="S256" t="s">
        <v>74</v>
      </c>
      <c r="T256" t="s">
        <v>2976</v>
      </c>
      <c r="U256" t="s">
        <v>74</v>
      </c>
      <c r="V256" t="s">
        <v>2977</v>
      </c>
      <c r="W256" t="s">
        <v>74</v>
      </c>
      <c r="X256" t="s">
        <v>74</v>
      </c>
      <c r="Y256" t="s">
        <v>2128</v>
      </c>
      <c r="Z256" t="s">
        <v>74</v>
      </c>
      <c r="AA256" t="s">
        <v>74</v>
      </c>
      <c r="AB256" t="s">
        <v>74</v>
      </c>
      <c r="AC256" t="s">
        <v>74</v>
      </c>
      <c r="AD256" t="s">
        <v>74</v>
      </c>
      <c r="AE256" t="s">
        <v>74</v>
      </c>
      <c r="AF256" t="s">
        <v>74</v>
      </c>
      <c r="AG256">
        <v>0</v>
      </c>
      <c r="AH256">
        <v>36</v>
      </c>
      <c r="AI256">
        <v>44</v>
      </c>
      <c r="AJ256">
        <v>0</v>
      </c>
      <c r="AK256">
        <v>2</v>
      </c>
      <c r="AL256" t="s">
        <v>631</v>
      </c>
      <c r="AM256" t="s">
        <v>84</v>
      </c>
      <c r="AN256" t="s">
        <v>632</v>
      </c>
      <c r="AO256" t="s">
        <v>491</v>
      </c>
      <c r="AP256" t="s">
        <v>2832</v>
      </c>
      <c r="AQ256" t="s">
        <v>74</v>
      </c>
      <c r="AR256" t="s">
        <v>492</v>
      </c>
      <c r="AS256" t="s">
        <v>493</v>
      </c>
      <c r="AT256" t="s">
        <v>2826</v>
      </c>
      <c r="AU256">
        <v>1994</v>
      </c>
      <c r="AV256">
        <v>6</v>
      </c>
      <c r="AW256">
        <v>2</v>
      </c>
      <c r="AX256" t="s">
        <v>74</v>
      </c>
      <c r="AY256" t="s">
        <v>74</v>
      </c>
      <c r="AZ256" t="s">
        <v>74</v>
      </c>
      <c r="BA256" t="s">
        <v>74</v>
      </c>
      <c r="BB256">
        <v>259</v>
      </c>
      <c r="BC256">
        <v>267</v>
      </c>
      <c r="BD256" t="s">
        <v>74</v>
      </c>
      <c r="BE256" t="s">
        <v>2978</v>
      </c>
      <c r="BF256" t="str">
        <f>HYPERLINK("http://dx.doi.org/10.1017/S0954102094000398","http://dx.doi.org/10.1017/S0954102094000398")</f>
        <v>http://dx.doi.org/10.1017/S0954102094000398</v>
      </c>
      <c r="BG256" t="s">
        <v>74</v>
      </c>
      <c r="BH256" t="s">
        <v>74</v>
      </c>
      <c r="BI256">
        <v>9</v>
      </c>
      <c r="BJ256" t="s">
        <v>495</v>
      </c>
      <c r="BK256" t="s">
        <v>93</v>
      </c>
      <c r="BL256" t="s">
        <v>496</v>
      </c>
      <c r="BM256" t="s">
        <v>2834</v>
      </c>
      <c r="BN256" t="s">
        <v>74</v>
      </c>
      <c r="BO256" t="s">
        <v>74</v>
      </c>
      <c r="BP256" t="s">
        <v>74</v>
      </c>
      <c r="BQ256" t="s">
        <v>74</v>
      </c>
      <c r="BR256" t="s">
        <v>96</v>
      </c>
      <c r="BS256" t="s">
        <v>2979</v>
      </c>
      <c r="BT256" t="str">
        <f>HYPERLINK("https%3A%2F%2Fwww.webofscience.com%2Fwos%2Fwoscc%2Ffull-record%2FWOS:A1994NP43700022","View Full Record in Web of Science")</f>
        <v>View Full Record in Web of Science</v>
      </c>
    </row>
    <row r="257" spans="1:72" x14ac:dyDescent="0.15">
      <c r="A257" t="s">
        <v>72</v>
      </c>
      <c r="B257" t="s">
        <v>2980</v>
      </c>
      <c r="C257" t="s">
        <v>74</v>
      </c>
      <c r="D257" t="s">
        <v>74</v>
      </c>
      <c r="E257" t="s">
        <v>74</v>
      </c>
      <c r="F257" t="s">
        <v>2980</v>
      </c>
      <c r="G257" t="s">
        <v>74</v>
      </c>
      <c r="H257" t="s">
        <v>74</v>
      </c>
      <c r="I257" t="s">
        <v>2981</v>
      </c>
      <c r="J257" t="s">
        <v>488</v>
      </c>
      <c r="K257" t="s">
        <v>74</v>
      </c>
      <c r="L257" t="s">
        <v>74</v>
      </c>
      <c r="M257" t="s">
        <v>77</v>
      </c>
      <c r="N257" t="s">
        <v>78</v>
      </c>
      <c r="O257" t="s">
        <v>74</v>
      </c>
      <c r="P257" t="s">
        <v>74</v>
      </c>
      <c r="Q257" t="s">
        <v>74</v>
      </c>
      <c r="R257" t="s">
        <v>74</v>
      </c>
      <c r="S257" t="s">
        <v>74</v>
      </c>
      <c r="T257" t="s">
        <v>2982</v>
      </c>
      <c r="U257" t="s">
        <v>74</v>
      </c>
      <c r="V257" t="s">
        <v>2983</v>
      </c>
      <c r="W257" t="s">
        <v>74</v>
      </c>
      <c r="X257" t="s">
        <v>74</v>
      </c>
      <c r="Y257" t="s">
        <v>2984</v>
      </c>
      <c r="Z257" t="s">
        <v>74</v>
      </c>
      <c r="AA257" t="s">
        <v>74</v>
      </c>
      <c r="AB257" t="s">
        <v>74</v>
      </c>
      <c r="AC257" t="s">
        <v>74</v>
      </c>
      <c r="AD257" t="s">
        <v>74</v>
      </c>
      <c r="AE257" t="s">
        <v>74</v>
      </c>
      <c r="AF257" t="s">
        <v>74</v>
      </c>
      <c r="AG257">
        <v>0</v>
      </c>
      <c r="AH257">
        <v>24</v>
      </c>
      <c r="AI257">
        <v>25</v>
      </c>
      <c r="AJ257">
        <v>0</v>
      </c>
      <c r="AK257">
        <v>4</v>
      </c>
      <c r="AL257" t="s">
        <v>631</v>
      </c>
      <c r="AM257" t="s">
        <v>84</v>
      </c>
      <c r="AN257" t="s">
        <v>632</v>
      </c>
      <c r="AO257" t="s">
        <v>491</v>
      </c>
      <c r="AP257" t="s">
        <v>2832</v>
      </c>
      <c r="AQ257" t="s">
        <v>74</v>
      </c>
      <c r="AR257" t="s">
        <v>492</v>
      </c>
      <c r="AS257" t="s">
        <v>493</v>
      </c>
      <c r="AT257" t="s">
        <v>2826</v>
      </c>
      <c r="AU257">
        <v>1994</v>
      </c>
      <c r="AV257">
        <v>6</v>
      </c>
      <c r="AW257">
        <v>2</v>
      </c>
      <c r="AX257" t="s">
        <v>74</v>
      </c>
      <c r="AY257" t="s">
        <v>74</v>
      </c>
      <c r="AZ257" t="s">
        <v>74</v>
      </c>
      <c r="BA257" t="s">
        <v>74</v>
      </c>
      <c r="BB257">
        <v>269</v>
      </c>
      <c r="BC257">
        <v>274</v>
      </c>
      <c r="BD257" t="s">
        <v>74</v>
      </c>
      <c r="BE257" t="s">
        <v>2985</v>
      </c>
      <c r="BF257" t="str">
        <f>HYPERLINK("http://dx.doi.org/10.1017/S0954102094000404","http://dx.doi.org/10.1017/S0954102094000404")</f>
        <v>http://dx.doi.org/10.1017/S0954102094000404</v>
      </c>
      <c r="BG257" t="s">
        <v>74</v>
      </c>
      <c r="BH257" t="s">
        <v>74</v>
      </c>
      <c r="BI257">
        <v>6</v>
      </c>
      <c r="BJ257" t="s">
        <v>495</v>
      </c>
      <c r="BK257" t="s">
        <v>93</v>
      </c>
      <c r="BL257" t="s">
        <v>496</v>
      </c>
      <c r="BM257" t="s">
        <v>2834</v>
      </c>
      <c r="BN257" t="s">
        <v>74</v>
      </c>
      <c r="BO257" t="s">
        <v>74</v>
      </c>
      <c r="BP257" t="s">
        <v>74</v>
      </c>
      <c r="BQ257" t="s">
        <v>74</v>
      </c>
      <c r="BR257" t="s">
        <v>96</v>
      </c>
      <c r="BS257" t="s">
        <v>2986</v>
      </c>
      <c r="BT257" t="str">
        <f>HYPERLINK("https%3A%2F%2Fwww.webofscience.com%2Fwos%2Fwoscc%2Ffull-record%2FWOS:A1994NP43700023","View Full Record in Web of Science")</f>
        <v>View Full Record in Web of Science</v>
      </c>
    </row>
    <row r="258" spans="1:72" x14ac:dyDescent="0.15">
      <c r="A258" t="s">
        <v>72</v>
      </c>
      <c r="B258" t="s">
        <v>2987</v>
      </c>
      <c r="C258" t="s">
        <v>74</v>
      </c>
      <c r="D258" t="s">
        <v>74</v>
      </c>
      <c r="E258" t="s">
        <v>74</v>
      </c>
      <c r="F258" t="s">
        <v>2987</v>
      </c>
      <c r="G258" t="s">
        <v>74</v>
      </c>
      <c r="H258" t="s">
        <v>74</v>
      </c>
      <c r="I258" t="s">
        <v>2988</v>
      </c>
      <c r="J258" t="s">
        <v>488</v>
      </c>
      <c r="K258" t="s">
        <v>74</v>
      </c>
      <c r="L258" t="s">
        <v>74</v>
      </c>
      <c r="M258" t="s">
        <v>77</v>
      </c>
      <c r="N258" t="s">
        <v>78</v>
      </c>
      <c r="O258" t="s">
        <v>74</v>
      </c>
      <c r="P258" t="s">
        <v>74</v>
      </c>
      <c r="Q258" t="s">
        <v>74</v>
      </c>
      <c r="R258" t="s">
        <v>74</v>
      </c>
      <c r="S258" t="s">
        <v>74</v>
      </c>
      <c r="T258" t="s">
        <v>2989</v>
      </c>
      <c r="U258" t="s">
        <v>74</v>
      </c>
      <c r="V258" t="s">
        <v>2990</v>
      </c>
      <c r="W258" t="s">
        <v>74</v>
      </c>
      <c r="X258" t="s">
        <v>74</v>
      </c>
      <c r="Y258" t="s">
        <v>2991</v>
      </c>
      <c r="Z258" t="s">
        <v>74</v>
      </c>
      <c r="AA258" t="s">
        <v>2992</v>
      </c>
      <c r="AB258" t="s">
        <v>2993</v>
      </c>
      <c r="AC258" t="s">
        <v>74</v>
      </c>
      <c r="AD258" t="s">
        <v>74</v>
      </c>
      <c r="AE258" t="s">
        <v>74</v>
      </c>
      <c r="AF258" t="s">
        <v>74</v>
      </c>
      <c r="AG258">
        <v>0</v>
      </c>
      <c r="AH258">
        <v>36</v>
      </c>
      <c r="AI258">
        <v>37</v>
      </c>
      <c r="AJ258">
        <v>2</v>
      </c>
      <c r="AK258">
        <v>7</v>
      </c>
      <c r="AL258" t="s">
        <v>631</v>
      </c>
      <c r="AM258" t="s">
        <v>84</v>
      </c>
      <c r="AN258" t="s">
        <v>632</v>
      </c>
      <c r="AO258" t="s">
        <v>491</v>
      </c>
      <c r="AP258" t="s">
        <v>2832</v>
      </c>
      <c r="AQ258" t="s">
        <v>74</v>
      </c>
      <c r="AR258" t="s">
        <v>492</v>
      </c>
      <c r="AS258" t="s">
        <v>493</v>
      </c>
      <c r="AT258" t="s">
        <v>2826</v>
      </c>
      <c r="AU258">
        <v>1994</v>
      </c>
      <c r="AV258">
        <v>6</v>
      </c>
      <c r="AW258">
        <v>2</v>
      </c>
      <c r="AX258" t="s">
        <v>74</v>
      </c>
      <c r="AY258" t="s">
        <v>74</v>
      </c>
      <c r="AZ258" t="s">
        <v>74</v>
      </c>
      <c r="BA258" t="s">
        <v>74</v>
      </c>
      <c r="BB258">
        <v>275</v>
      </c>
      <c r="BC258">
        <v>282</v>
      </c>
      <c r="BD258" t="s">
        <v>74</v>
      </c>
      <c r="BE258" t="s">
        <v>2994</v>
      </c>
      <c r="BF258" t="str">
        <f>HYPERLINK("http://dx.doi.org/10.1017/S0954102094000416","http://dx.doi.org/10.1017/S0954102094000416")</f>
        <v>http://dx.doi.org/10.1017/S0954102094000416</v>
      </c>
      <c r="BG258" t="s">
        <v>74</v>
      </c>
      <c r="BH258" t="s">
        <v>74</v>
      </c>
      <c r="BI258">
        <v>8</v>
      </c>
      <c r="BJ258" t="s">
        <v>495</v>
      </c>
      <c r="BK258" t="s">
        <v>93</v>
      </c>
      <c r="BL258" t="s">
        <v>496</v>
      </c>
      <c r="BM258" t="s">
        <v>2834</v>
      </c>
      <c r="BN258" t="s">
        <v>74</v>
      </c>
      <c r="BO258" t="s">
        <v>74</v>
      </c>
      <c r="BP258" t="s">
        <v>74</v>
      </c>
      <c r="BQ258" t="s">
        <v>74</v>
      </c>
      <c r="BR258" t="s">
        <v>96</v>
      </c>
      <c r="BS258" t="s">
        <v>2995</v>
      </c>
      <c r="BT258" t="str">
        <f>HYPERLINK("https%3A%2F%2Fwww.webofscience.com%2Fwos%2Fwoscc%2Ffull-record%2FWOS:A1994NP43700024","View Full Record in Web of Science")</f>
        <v>View Full Record in Web of Science</v>
      </c>
    </row>
    <row r="259" spans="1:72" x14ac:dyDescent="0.15">
      <c r="A259" t="s">
        <v>72</v>
      </c>
      <c r="B259" t="s">
        <v>2996</v>
      </c>
      <c r="C259" t="s">
        <v>74</v>
      </c>
      <c r="D259" t="s">
        <v>74</v>
      </c>
      <c r="E259" t="s">
        <v>74</v>
      </c>
      <c r="F259" t="s">
        <v>2996</v>
      </c>
      <c r="G259" t="s">
        <v>74</v>
      </c>
      <c r="H259" t="s">
        <v>74</v>
      </c>
      <c r="I259" t="s">
        <v>2997</v>
      </c>
      <c r="J259" t="s">
        <v>488</v>
      </c>
      <c r="K259" t="s">
        <v>74</v>
      </c>
      <c r="L259" t="s">
        <v>74</v>
      </c>
      <c r="M259" t="s">
        <v>77</v>
      </c>
      <c r="N259" t="s">
        <v>396</v>
      </c>
      <c r="O259" t="s">
        <v>74</v>
      </c>
      <c r="P259" t="s">
        <v>74</v>
      </c>
      <c r="Q259" t="s">
        <v>74</v>
      </c>
      <c r="R259" t="s">
        <v>74</v>
      </c>
      <c r="S259" t="s">
        <v>74</v>
      </c>
      <c r="T259" t="s">
        <v>74</v>
      </c>
      <c r="U259" t="s">
        <v>74</v>
      </c>
      <c r="V259" t="s">
        <v>74</v>
      </c>
      <c r="W259" t="s">
        <v>74</v>
      </c>
      <c r="X259" t="s">
        <v>74</v>
      </c>
      <c r="Y259" t="s">
        <v>2998</v>
      </c>
      <c r="Z259" t="s">
        <v>74</v>
      </c>
      <c r="AA259" t="s">
        <v>74</v>
      </c>
      <c r="AB259" t="s">
        <v>74</v>
      </c>
      <c r="AC259" t="s">
        <v>74</v>
      </c>
      <c r="AD259" t="s">
        <v>74</v>
      </c>
      <c r="AE259" t="s">
        <v>74</v>
      </c>
      <c r="AF259" t="s">
        <v>74</v>
      </c>
      <c r="AG259">
        <v>0</v>
      </c>
      <c r="AH259">
        <v>9</v>
      </c>
      <c r="AI259">
        <v>10</v>
      </c>
      <c r="AJ259">
        <v>0</v>
      </c>
      <c r="AK259">
        <v>2</v>
      </c>
      <c r="AL259" t="s">
        <v>631</v>
      </c>
      <c r="AM259" t="s">
        <v>84</v>
      </c>
      <c r="AN259" t="s">
        <v>632</v>
      </c>
      <c r="AO259" t="s">
        <v>491</v>
      </c>
      <c r="AP259" t="s">
        <v>2832</v>
      </c>
      <c r="AQ259" t="s">
        <v>74</v>
      </c>
      <c r="AR259" t="s">
        <v>492</v>
      </c>
      <c r="AS259" t="s">
        <v>493</v>
      </c>
      <c r="AT259" t="s">
        <v>2826</v>
      </c>
      <c r="AU259">
        <v>1994</v>
      </c>
      <c r="AV259">
        <v>6</v>
      </c>
      <c r="AW259">
        <v>2</v>
      </c>
      <c r="AX259" t="s">
        <v>74</v>
      </c>
      <c r="AY259" t="s">
        <v>74</v>
      </c>
      <c r="AZ259" t="s">
        <v>74</v>
      </c>
      <c r="BA259" t="s">
        <v>74</v>
      </c>
      <c r="BB259">
        <v>283</v>
      </c>
      <c r="BC259">
        <v>283</v>
      </c>
      <c r="BD259" t="s">
        <v>74</v>
      </c>
      <c r="BE259" t="s">
        <v>2999</v>
      </c>
      <c r="BF259" t="str">
        <f>HYPERLINK("http://dx.doi.org/10.1017/S0954102094000428","http://dx.doi.org/10.1017/S0954102094000428")</f>
        <v>http://dx.doi.org/10.1017/S0954102094000428</v>
      </c>
      <c r="BG259" t="s">
        <v>74</v>
      </c>
      <c r="BH259" t="s">
        <v>74</v>
      </c>
      <c r="BI259">
        <v>1</v>
      </c>
      <c r="BJ259" t="s">
        <v>495</v>
      </c>
      <c r="BK259" t="s">
        <v>93</v>
      </c>
      <c r="BL259" t="s">
        <v>496</v>
      </c>
      <c r="BM259" t="s">
        <v>2834</v>
      </c>
      <c r="BN259" t="s">
        <v>74</v>
      </c>
      <c r="BO259" t="s">
        <v>74</v>
      </c>
      <c r="BP259" t="s">
        <v>74</v>
      </c>
      <c r="BQ259" t="s">
        <v>74</v>
      </c>
      <c r="BR259" t="s">
        <v>96</v>
      </c>
      <c r="BS259" t="s">
        <v>3000</v>
      </c>
      <c r="BT259" t="str">
        <f>HYPERLINK("https%3A%2F%2Fwww.webofscience.com%2Fwos%2Fwoscc%2Ffull-record%2FWOS:A1994NP43700025","View Full Record in Web of Science")</f>
        <v>View Full Record in Web of Science</v>
      </c>
    </row>
    <row r="260" spans="1:72" x14ac:dyDescent="0.15">
      <c r="A260" t="s">
        <v>72</v>
      </c>
      <c r="B260" t="s">
        <v>3001</v>
      </c>
      <c r="C260" t="s">
        <v>74</v>
      </c>
      <c r="D260" t="s">
        <v>74</v>
      </c>
      <c r="E260" t="s">
        <v>74</v>
      </c>
      <c r="F260" t="s">
        <v>3001</v>
      </c>
      <c r="G260" t="s">
        <v>74</v>
      </c>
      <c r="H260" t="s">
        <v>74</v>
      </c>
      <c r="I260" t="s">
        <v>3002</v>
      </c>
      <c r="J260" t="s">
        <v>3003</v>
      </c>
      <c r="K260" t="s">
        <v>74</v>
      </c>
      <c r="L260" t="s">
        <v>74</v>
      </c>
      <c r="M260" t="s">
        <v>77</v>
      </c>
      <c r="N260" t="s">
        <v>78</v>
      </c>
      <c r="O260" t="s">
        <v>74</v>
      </c>
      <c r="P260" t="s">
        <v>74</v>
      </c>
      <c r="Q260" t="s">
        <v>74</v>
      </c>
      <c r="R260" t="s">
        <v>74</v>
      </c>
      <c r="S260" t="s">
        <v>74</v>
      </c>
      <c r="T260" t="s">
        <v>74</v>
      </c>
      <c r="U260" t="s">
        <v>3004</v>
      </c>
      <c r="V260" t="s">
        <v>3005</v>
      </c>
      <c r="W260" t="s">
        <v>74</v>
      </c>
      <c r="X260" t="s">
        <v>74</v>
      </c>
      <c r="Y260" t="s">
        <v>3006</v>
      </c>
      <c r="Z260" t="s">
        <v>74</v>
      </c>
      <c r="AA260" t="s">
        <v>74</v>
      </c>
      <c r="AB260" t="s">
        <v>74</v>
      </c>
      <c r="AC260" t="s">
        <v>74</v>
      </c>
      <c r="AD260" t="s">
        <v>74</v>
      </c>
      <c r="AE260" t="s">
        <v>74</v>
      </c>
      <c r="AF260" t="s">
        <v>74</v>
      </c>
      <c r="AG260">
        <v>52</v>
      </c>
      <c r="AH260">
        <v>97</v>
      </c>
      <c r="AI260">
        <v>111</v>
      </c>
      <c r="AJ260">
        <v>1</v>
      </c>
      <c r="AK260">
        <v>18</v>
      </c>
      <c r="AL260" t="s">
        <v>2167</v>
      </c>
      <c r="AM260" t="s">
        <v>285</v>
      </c>
      <c r="AN260" t="s">
        <v>2168</v>
      </c>
      <c r="AO260" t="s">
        <v>3007</v>
      </c>
      <c r="AP260" t="s">
        <v>74</v>
      </c>
      <c r="AQ260" t="s">
        <v>74</v>
      </c>
      <c r="AR260" t="s">
        <v>3008</v>
      </c>
      <c r="AS260" t="s">
        <v>3009</v>
      </c>
      <c r="AT260" t="s">
        <v>2826</v>
      </c>
      <c r="AU260">
        <v>1994</v>
      </c>
      <c r="AV260">
        <v>60</v>
      </c>
      <c r="AW260">
        <v>6</v>
      </c>
      <c r="AX260" t="s">
        <v>74</v>
      </c>
      <c r="AY260" t="s">
        <v>74</v>
      </c>
      <c r="AZ260" t="s">
        <v>74</v>
      </c>
      <c r="BA260" t="s">
        <v>74</v>
      </c>
      <c r="BB260">
        <v>1984</v>
      </c>
      <c r="BC260">
        <v>1992</v>
      </c>
      <c r="BD260" t="s">
        <v>74</v>
      </c>
      <c r="BE260" t="s">
        <v>3010</v>
      </c>
      <c r="BF260" t="str">
        <f>HYPERLINK("http://dx.doi.org/10.1128/AEM.60.6.1984-1992.1994","http://dx.doi.org/10.1128/AEM.60.6.1984-1992.1994")</f>
        <v>http://dx.doi.org/10.1128/AEM.60.6.1984-1992.1994</v>
      </c>
      <c r="BG260" t="s">
        <v>74</v>
      </c>
      <c r="BH260" t="s">
        <v>74</v>
      </c>
      <c r="BI260">
        <v>9</v>
      </c>
      <c r="BJ260" t="s">
        <v>3011</v>
      </c>
      <c r="BK260" t="s">
        <v>93</v>
      </c>
      <c r="BL260" t="s">
        <v>3011</v>
      </c>
      <c r="BM260" t="s">
        <v>3012</v>
      </c>
      <c r="BN260">
        <v>8031092</v>
      </c>
      <c r="BO260" t="s">
        <v>3013</v>
      </c>
      <c r="BP260" t="s">
        <v>74</v>
      </c>
      <c r="BQ260" t="s">
        <v>74</v>
      </c>
      <c r="BR260" t="s">
        <v>96</v>
      </c>
      <c r="BS260" t="s">
        <v>3014</v>
      </c>
      <c r="BT260" t="str">
        <f>HYPERLINK("https%3A%2F%2Fwww.webofscience.com%2Fwos%2Fwoscc%2Ffull-record%2FWOS:A1994NN76500041","View Full Record in Web of Science")</f>
        <v>View Full Record in Web of Science</v>
      </c>
    </row>
    <row r="261" spans="1:72" x14ac:dyDescent="0.15">
      <c r="A261" t="s">
        <v>72</v>
      </c>
      <c r="B261" t="s">
        <v>3015</v>
      </c>
      <c r="C261" t="s">
        <v>74</v>
      </c>
      <c r="D261" t="s">
        <v>74</v>
      </c>
      <c r="E261" t="s">
        <v>74</v>
      </c>
      <c r="F261" t="s">
        <v>3015</v>
      </c>
      <c r="G261" t="s">
        <v>74</v>
      </c>
      <c r="H261" t="s">
        <v>74</v>
      </c>
      <c r="I261" t="s">
        <v>3016</v>
      </c>
      <c r="J261" t="s">
        <v>3003</v>
      </c>
      <c r="K261" t="s">
        <v>74</v>
      </c>
      <c r="L261" t="s">
        <v>74</v>
      </c>
      <c r="M261" t="s">
        <v>77</v>
      </c>
      <c r="N261" t="s">
        <v>78</v>
      </c>
      <c r="O261" t="s">
        <v>74</v>
      </c>
      <c r="P261" t="s">
        <v>74</v>
      </c>
      <c r="Q261" t="s">
        <v>74</v>
      </c>
      <c r="R261" t="s">
        <v>74</v>
      </c>
      <c r="S261" t="s">
        <v>74</v>
      </c>
      <c r="T261" t="s">
        <v>74</v>
      </c>
      <c r="U261" t="s">
        <v>3017</v>
      </c>
      <c r="V261" t="s">
        <v>3018</v>
      </c>
      <c r="W261" t="s">
        <v>3019</v>
      </c>
      <c r="X261" t="s">
        <v>3020</v>
      </c>
      <c r="Y261" t="s">
        <v>74</v>
      </c>
      <c r="Z261" t="s">
        <v>74</v>
      </c>
      <c r="AA261" t="s">
        <v>74</v>
      </c>
      <c r="AB261" t="s">
        <v>74</v>
      </c>
      <c r="AC261" t="s">
        <v>74</v>
      </c>
      <c r="AD261" t="s">
        <v>74</v>
      </c>
      <c r="AE261" t="s">
        <v>74</v>
      </c>
      <c r="AF261" t="s">
        <v>74</v>
      </c>
      <c r="AG261">
        <v>42</v>
      </c>
      <c r="AH261">
        <v>21</v>
      </c>
      <c r="AI261">
        <v>27</v>
      </c>
      <c r="AJ261">
        <v>1</v>
      </c>
      <c r="AK261">
        <v>12</v>
      </c>
      <c r="AL261" t="s">
        <v>2167</v>
      </c>
      <c r="AM261" t="s">
        <v>285</v>
      </c>
      <c r="AN261" t="s">
        <v>2168</v>
      </c>
      <c r="AO261" t="s">
        <v>3007</v>
      </c>
      <c r="AP261" t="s">
        <v>74</v>
      </c>
      <c r="AQ261" t="s">
        <v>74</v>
      </c>
      <c r="AR261" t="s">
        <v>3008</v>
      </c>
      <c r="AS261" t="s">
        <v>3009</v>
      </c>
      <c r="AT261" t="s">
        <v>2826</v>
      </c>
      <c r="AU261">
        <v>1994</v>
      </c>
      <c r="AV261">
        <v>60</v>
      </c>
      <c r="AW261">
        <v>6</v>
      </c>
      <c r="AX261" t="s">
        <v>74</v>
      </c>
      <c r="AY261" t="s">
        <v>74</v>
      </c>
      <c r="AZ261" t="s">
        <v>74</v>
      </c>
      <c r="BA261" t="s">
        <v>74</v>
      </c>
      <c r="BB261">
        <v>1993</v>
      </c>
      <c r="BC261">
        <v>2002</v>
      </c>
      <c r="BD261" t="s">
        <v>74</v>
      </c>
      <c r="BE261" t="s">
        <v>3021</v>
      </c>
      <c r="BF261" t="str">
        <f>HYPERLINK("http://dx.doi.org/10.1128/AEM.60.6.1993-2002.1994","http://dx.doi.org/10.1128/AEM.60.6.1993-2002.1994")</f>
        <v>http://dx.doi.org/10.1128/AEM.60.6.1993-2002.1994</v>
      </c>
      <c r="BG261" t="s">
        <v>74</v>
      </c>
      <c r="BH261" t="s">
        <v>74</v>
      </c>
      <c r="BI261">
        <v>10</v>
      </c>
      <c r="BJ261" t="s">
        <v>3011</v>
      </c>
      <c r="BK261" t="s">
        <v>93</v>
      </c>
      <c r="BL261" t="s">
        <v>3011</v>
      </c>
      <c r="BM261" t="s">
        <v>3012</v>
      </c>
      <c r="BN261">
        <v>8031093</v>
      </c>
      <c r="BO261" t="s">
        <v>3013</v>
      </c>
      <c r="BP261" t="s">
        <v>74</v>
      </c>
      <c r="BQ261" t="s">
        <v>74</v>
      </c>
      <c r="BR261" t="s">
        <v>96</v>
      </c>
      <c r="BS261" t="s">
        <v>3022</v>
      </c>
      <c r="BT261" t="str">
        <f>HYPERLINK("https%3A%2F%2Fwww.webofscience.com%2Fwos%2Fwoscc%2Ffull-record%2FWOS:A1994NN76500042","View Full Record in Web of Science")</f>
        <v>View Full Record in Web of Science</v>
      </c>
    </row>
    <row r="262" spans="1:72" x14ac:dyDescent="0.15">
      <c r="A262" t="s">
        <v>72</v>
      </c>
      <c r="B262" t="s">
        <v>3023</v>
      </c>
      <c r="C262" t="s">
        <v>74</v>
      </c>
      <c r="D262" t="s">
        <v>74</v>
      </c>
      <c r="E262" t="s">
        <v>74</v>
      </c>
      <c r="F262" t="s">
        <v>3023</v>
      </c>
      <c r="G262" t="s">
        <v>74</v>
      </c>
      <c r="H262" t="s">
        <v>74</v>
      </c>
      <c r="I262" t="s">
        <v>3024</v>
      </c>
      <c r="J262" t="s">
        <v>3025</v>
      </c>
      <c r="K262" t="s">
        <v>74</v>
      </c>
      <c r="L262" t="s">
        <v>74</v>
      </c>
      <c r="M262" t="s">
        <v>77</v>
      </c>
      <c r="N262" t="s">
        <v>557</v>
      </c>
      <c r="O262" t="s">
        <v>74</v>
      </c>
      <c r="P262" t="s">
        <v>74</v>
      </c>
      <c r="Q262" t="s">
        <v>74</v>
      </c>
      <c r="R262" t="s">
        <v>74</v>
      </c>
      <c r="S262" t="s">
        <v>74</v>
      </c>
      <c r="T262" t="s">
        <v>74</v>
      </c>
      <c r="U262" t="s">
        <v>3026</v>
      </c>
      <c r="V262" t="s">
        <v>3027</v>
      </c>
      <c r="W262" t="s">
        <v>3028</v>
      </c>
      <c r="X262" t="s">
        <v>3029</v>
      </c>
      <c r="Y262" t="s">
        <v>3030</v>
      </c>
      <c r="Z262" t="s">
        <v>74</v>
      </c>
      <c r="AA262" t="s">
        <v>74</v>
      </c>
      <c r="AB262" t="s">
        <v>74</v>
      </c>
      <c r="AC262" t="s">
        <v>74</v>
      </c>
      <c r="AD262" t="s">
        <v>74</v>
      </c>
      <c r="AE262" t="s">
        <v>74</v>
      </c>
      <c r="AF262" t="s">
        <v>74</v>
      </c>
      <c r="AG262">
        <v>11</v>
      </c>
      <c r="AH262">
        <v>78</v>
      </c>
      <c r="AI262">
        <v>85</v>
      </c>
      <c r="AJ262">
        <v>2</v>
      </c>
      <c r="AK262">
        <v>19</v>
      </c>
      <c r="AL262" t="s">
        <v>83</v>
      </c>
      <c r="AM262" t="s">
        <v>84</v>
      </c>
      <c r="AN262" t="s">
        <v>138</v>
      </c>
      <c r="AO262" t="s">
        <v>3031</v>
      </c>
      <c r="AP262" t="s">
        <v>3032</v>
      </c>
      <c r="AQ262" t="s">
        <v>74</v>
      </c>
      <c r="AR262" t="s">
        <v>3033</v>
      </c>
      <c r="AS262" t="s">
        <v>3034</v>
      </c>
      <c r="AT262" t="s">
        <v>2826</v>
      </c>
      <c r="AU262">
        <v>1994</v>
      </c>
      <c r="AV262">
        <v>41</v>
      </c>
      <c r="AW262">
        <v>4</v>
      </c>
      <c r="AX262" t="s">
        <v>74</v>
      </c>
      <c r="AY262" t="s">
        <v>74</v>
      </c>
      <c r="AZ262" t="s">
        <v>74</v>
      </c>
      <c r="BA262" t="s">
        <v>74</v>
      </c>
      <c r="BB262">
        <v>477</v>
      </c>
      <c r="BC262">
        <v>479</v>
      </c>
      <c r="BD262" t="s">
        <v>74</v>
      </c>
      <c r="BE262" t="s">
        <v>74</v>
      </c>
      <c r="BF262" t="s">
        <v>74</v>
      </c>
      <c r="BG262" t="s">
        <v>74</v>
      </c>
      <c r="BH262" t="s">
        <v>74</v>
      </c>
      <c r="BI262">
        <v>3</v>
      </c>
      <c r="BJ262" t="s">
        <v>3035</v>
      </c>
      <c r="BK262" t="s">
        <v>93</v>
      </c>
      <c r="BL262" t="s">
        <v>3035</v>
      </c>
      <c r="BM262" t="s">
        <v>3036</v>
      </c>
      <c r="BN262" t="s">
        <v>74</v>
      </c>
      <c r="BO262" t="s">
        <v>74</v>
      </c>
      <c r="BP262" t="s">
        <v>74</v>
      </c>
      <c r="BQ262" t="s">
        <v>74</v>
      </c>
      <c r="BR262" t="s">
        <v>96</v>
      </c>
      <c r="BS262" t="s">
        <v>3037</v>
      </c>
      <c r="BT262" t="str">
        <f>HYPERLINK("https%3A%2F%2Fwww.webofscience.com%2Fwos%2Fwoscc%2Ffull-record%2FWOS:A1994NR63600018","View Full Record in Web of Science")</f>
        <v>View Full Record in Web of Science</v>
      </c>
    </row>
    <row r="263" spans="1:72" x14ac:dyDescent="0.15">
      <c r="A263" t="s">
        <v>72</v>
      </c>
      <c r="B263" t="s">
        <v>3038</v>
      </c>
      <c r="C263" t="s">
        <v>74</v>
      </c>
      <c r="D263" t="s">
        <v>74</v>
      </c>
      <c r="E263" t="s">
        <v>74</v>
      </c>
      <c r="F263" t="s">
        <v>3038</v>
      </c>
      <c r="G263" t="s">
        <v>74</v>
      </c>
      <c r="H263" t="s">
        <v>74</v>
      </c>
      <c r="I263" t="s">
        <v>3039</v>
      </c>
      <c r="J263" t="s">
        <v>3040</v>
      </c>
      <c r="K263" t="s">
        <v>74</v>
      </c>
      <c r="L263" t="s">
        <v>74</v>
      </c>
      <c r="M263" t="s">
        <v>77</v>
      </c>
      <c r="N263" t="s">
        <v>78</v>
      </c>
      <c r="O263" t="s">
        <v>74</v>
      </c>
      <c r="P263" t="s">
        <v>74</v>
      </c>
      <c r="Q263" t="s">
        <v>74</v>
      </c>
      <c r="R263" t="s">
        <v>74</v>
      </c>
      <c r="S263" t="s">
        <v>74</v>
      </c>
      <c r="T263" t="s">
        <v>74</v>
      </c>
      <c r="U263" t="s">
        <v>74</v>
      </c>
      <c r="V263" t="s">
        <v>3041</v>
      </c>
      <c r="W263" t="s">
        <v>3042</v>
      </c>
      <c r="X263" t="s">
        <v>3043</v>
      </c>
      <c r="Y263" t="s">
        <v>3044</v>
      </c>
      <c r="Z263" t="s">
        <v>74</v>
      </c>
      <c r="AA263" t="s">
        <v>3045</v>
      </c>
      <c r="AB263" t="s">
        <v>3046</v>
      </c>
      <c r="AC263" t="s">
        <v>74</v>
      </c>
      <c r="AD263" t="s">
        <v>74</v>
      </c>
      <c r="AE263" t="s">
        <v>74</v>
      </c>
      <c r="AF263" t="s">
        <v>74</v>
      </c>
      <c r="AG263">
        <v>22</v>
      </c>
      <c r="AH263">
        <v>13</v>
      </c>
      <c r="AI263">
        <v>13</v>
      </c>
      <c r="AJ263">
        <v>0</v>
      </c>
      <c r="AK263">
        <v>2</v>
      </c>
      <c r="AL263" t="s">
        <v>108</v>
      </c>
      <c r="AM263" t="s">
        <v>109</v>
      </c>
      <c r="AN263" t="s">
        <v>127</v>
      </c>
      <c r="AO263" t="s">
        <v>3047</v>
      </c>
      <c r="AP263" t="s">
        <v>74</v>
      </c>
      <c r="AQ263" t="s">
        <v>74</v>
      </c>
      <c r="AR263" t="s">
        <v>3048</v>
      </c>
      <c r="AS263" t="s">
        <v>3049</v>
      </c>
      <c r="AT263" t="s">
        <v>2826</v>
      </c>
      <c r="AU263">
        <v>1994</v>
      </c>
      <c r="AV263">
        <v>45</v>
      </c>
      <c r="AW263">
        <v>6</v>
      </c>
      <c r="AX263" t="s">
        <v>74</v>
      </c>
      <c r="AY263" t="s">
        <v>74</v>
      </c>
      <c r="AZ263" t="s">
        <v>74</v>
      </c>
      <c r="BA263" t="s">
        <v>74</v>
      </c>
      <c r="BB263">
        <v>675</v>
      </c>
      <c r="BC263">
        <v>681</v>
      </c>
      <c r="BD263" t="s">
        <v>74</v>
      </c>
      <c r="BE263" t="s">
        <v>3050</v>
      </c>
      <c r="BF263" t="str">
        <f>HYPERLINK("http://dx.doi.org/10.1016/0969-8043(94)90246-1","http://dx.doi.org/10.1016/0969-8043(94)90246-1")</f>
        <v>http://dx.doi.org/10.1016/0969-8043(94)90246-1</v>
      </c>
      <c r="BG263" t="s">
        <v>74</v>
      </c>
      <c r="BH263" t="s">
        <v>74</v>
      </c>
      <c r="BI263">
        <v>7</v>
      </c>
      <c r="BJ263" t="s">
        <v>3051</v>
      </c>
      <c r="BK263" t="s">
        <v>93</v>
      </c>
      <c r="BL263" t="s">
        <v>3052</v>
      </c>
      <c r="BM263" t="s">
        <v>3053</v>
      </c>
      <c r="BN263" t="s">
        <v>74</v>
      </c>
      <c r="BO263" t="s">
        <v>74</v>
      </c>
      <c r="BP263" t="s">
        <v>74</v>
      </c>
      <c r="BQ263" t="s">
        <v>74</v>
      </c>
      <c r="BR263" t="s">
        <v>96</v>
      </c>
      <c r="BS263" t="s">
        <v>3054</v>
      </c>
      <c r="BT263" t="str">
        <f>HYPERLINK("https%3A%2F%2Fwww.webofscience.com%2Fwos%2Fwoscc%2Ffull-record%2FWOS:A1994NQ44000007","View Full Record in Web of Science")</f>
        <v>View Full Record in Web of Science</v>
      </c>
    </row>
    <row r="264" spans="1:72" x14ac:dyDescent="0.15">
      <c r="A264" t="s">
        <v>72</v>
      </c>
      <c r="B264" t="s">
        <v>3055</v>
      </c>
      <c r="C264" t="s">
        <v>74</v>
      </c>
      <c r="D264" t="s">
        <v>74</v>
      </c>
      <c r="E264" t="s">
        <v>74</v>
      </c>
      <c r="F264" t="s">
        <v>3055</v>
      </c>
      <c r="G264" t="s">
        <v>74</v>
      </c>
      <c r="H264" t="s">
        <v>74</v>
      </c>
      <c r="I264" t="s">
        <v>3056</v>
      </c>
      <c r="J264" t="s">
        <v>3057</v>
      </c>
      <c r="K264" t="s">
        <v>74</v>
      </c>
      <c r="L264" t="s">
        <v>74</v>
      </c>
      <c r="M264" t="s">
        <v>77</v>
      </c>
      <c r="N264" t="s">
        <v>78</v>
      </c>
      <c r="O264" t="s">
        <v>74</v>
      </c>
      <c r="P264" t="s">
        <v>74</v>
      </c>
      <c r="Q264" t="s">
        <v>74</v>
      </c>
      <c r="R264" t="s">
        <v>74</v>
      </c>
      <c r="S264" t="s">
        <v>74</v>
      </c>
      <c r="T264" t="s">
        <v>74</v>
      </c>
      <c r="U264" t="s">
        <v>3058</v>
      </c>
      <c r="V264" t="s">
        <v>3059</v>
      </c>
      <c r="W264" t="s">
        <v>74</v>
      </c>
      <c r="X264" t="s">
        <v>74</v>
      </c>
      <c r="Y264" t="s">
        <v>3060</v>
      </c>
      <c r="Z264" t="s">
        <v>74</v>
      </c>
      <c r="AA264" t="s">
        <v>74</v>
      </c>
      <c r="AB264" t="s">
        <v>74</v>
      </c>
      <c r="AC264" t="s">
        <v>74</v>
      </c>
      <c r="AD264" t="s">
        <v>74</v>
      </c>
      <c r="AE264" t="s">
        <v>74</v>
      </c>
      <c r="AF264" t="s">
        <v>74</v>
      </c>
      <c r="AG264">
        <v>29</v>
      </c>
      <c r="AH264">
        <v>25</v>
      </c>
      <c r="AI264">
        <v>25</v>
      </c>
      <c r="AJ264">
        <v>0</v>
      </c>
      <c r="AK264">
        <v>3</v>
      </c>
      <c r="AL264" t="s">
        <v>3061</v>
      </c>
      <c r="AM264" t="s">
        <v>305</v>
      </c>
      <c r="AN264" t="s">
        <v>3062</v>
      </c>
      <c r="AO264" t="s">
        <v>3063</v>
      </c>
      <c r="AP264" t="s">
        <v>74</v>
      </c>
      <c r="AQ264" t="s">
        <v>74</v>
      </c>
      <c r="AR264" t="s">
        <v>3057</v>
      </c>
      <c r="AS264" t="s">
        <v>3064</v>
      </c>
      <c r="AT264" t="s">
        <v>2826</v>
      </c>
      <c r="AU264">
        <v>1994</v>
      </c>
      <c r="AV264">
        <v>26</v>
      </c>
      <c r="AW264">
        <v>2</v>
      </c>
      <c r="AX264" t="s">
        <v>74</v>
      </c>
      <c r="AY264" t="s">
        <v>74</v>
      </c>
      <c r="AZ264" t="s">
        <v>74</v>
      </c>
      <c r="BA264" t="s">
        <v>74</v>
      </c>
      <c r="BB264">
        <v>150</v>
      </c>
      <c r="BC264">
        <v>157</v>
      </c>
      <c r="BD264" t="s">
        <v>74</v>
      </c>
      <c r="BE264" t="s">
        <v>74</v>
      </c>
      <c r="BF264" t="s">
        <v>74</v>
      </c>
      <c r="BG264" t="s">
        <v>74</v>
      </c>
      <c r="BH264" t="s">
        <v>74</v>
      </c>
      <c r="BI264">
        <v>8</v>
      </c>
      <c r="BJ264" t="s">
        <v>3065</v>
      </c>
      <c r="BK264" t="s">
        <v>758</v>
      </c>
      <c r="BL264" t="s">
        <v>3065</v>
      </c>
      <c r="BM264" t="s">
        <v>3066</v>
      </c>
      <c r="BN264" t="s">
        <v>74</v>
      </c>
      <c r="BO264" t="s">
        <v>74</v>
      </c>
      <c r="BP264" t="s">
        <v>74</v>
      </c>
      <c r="BQ264" t="s">
        <v>74</v>
      </c>
      <c r="BR264" t="s">
        <v>96</v>
      </c>
      <c r="BS264" t="s">
        <v>3067</v>
      </c>
      <c r="BT264" t="str">
        <f>HYPERLINK("https%3A%2F%2Fwww.webofscience.com%2Fwos%2Fwoscc%2Ffull-record%2FWOS:A1994PF32600006","View Full Record in Web of Science")</f>
        <v>View Full Record in Web of Science</v>
      </c>
    </row>
    <row r="265" spans="1:72" x14ac:dyDescent="0.15">
      <c r="A265" t="s">
        <v>72</v>
      </c>
      <c r="B265" t="s">
        <v>3068</v>
      </c>
      <c r="C265" t="s">
        <v>74</v>
      </c>
      <c r="D265" t="s">
        <v>74</v>
      </c>
      <c r="E265" t="s">
        <v>74</v>
      </c>
      <c r="F265" t="s">
        <v>3068</v>
      </c>
      <c r="G265" t="s">
        <v>74</v>
      </c>
      <c r="H265" t="s">
        <v>74</v>
      </c>
      <c r="I265" t="s">
        <v>3069</v>
      </c>
      <c r="J265" t="s">
        <v>3070</v>
      </c>
      <c r="K265" t="s">
        <v>74</v>
      </c>
      <c r="L265" t="s">
        <v>74</v>
      </c>
      <c r="M265" t="s">
        <v>77</v>
      </c>
      <c r="N265" t="s">
        <v>78</v>
      </c>
      <c r="O265" t="s">
        <v>74</v>
      </c>
      <c r="P265" t="s">
        <v>74</v>
      </c>
      <c r="Q265" t="s">
        <v>74</v>
      </c>
      <c r="R265" t="s">
        <v>74</v>
      </c>
      <c r="S265" t="s">
        <v>74</v>
      </c>
      <c r="T265" t="s">
        <v>74</v>
      </c>
      <c r="U265" t="s">
        <v>3071</v>
      </c>
      <c r="V265" t="s">
        <v>3072</v>
      </c>
      <c r="W265" t="s">
        <v>74</v>
      </c>
      <c r="X265" t="s">
        <v>74</v>
      </c>
      <c r="Y265" t="s">
        <v>3073</v>
      </c>
      <c r="Z265" t="s">
        <v>74</v>
      </c>
      <c r="AA265" t="s">
        <v>74</v>
      </c>
      <c r="AB265" t="s">
        <v>74</v>
      </c>
      <c r="AC265" t="s">
        <v>74</v>
      </c>
      <c r="AD265" t="s">
        <v>74</v>
      </c>
      <c r="AE265" t="s">
        <v>74</v>
      </c>
      <c r="AF265" t="s">
        <v>74</v>
      </c>
      <c r="AG265">
        <v>49</v>
      </c>
      <c r="AH265">
        <v>69</v>
      </c>
      <c r="AI265">
        <v>74</v>
      </c>
      <c r="AJ265">
        <v>0</v>
      </c>
      <c r="AK265">
        <v>0</v>
      </c>
      <c r="AL265" t="s">
        <v>3074</v>
      </c>
      <c r="AM265" t="s">
        <v>657</v>
      </c>
      <c r="AN265" t="s">
        <v>3075</v>
      </c>
      <c r="AO265" t="s">
        <v>3076</v>
      </c>
      <c r="AP265" t="s">
        <v>3077</v>
      </c>
      <c r="AQ265" t="s">
        <v>74</v>
      </c>
      <c r="AR265" t="s">
        <v>3078</v>
      </c>
      <c r="AS265" t="s">
        <v>3079</v>
      </c>
      <c r="AT265" t="s">
        <v>2826</v>
      </c>
      <c r="AU265">
        <v>1994</v>
      </c>
      <c r="AV265">
        <v>32</v>
      </c>
      <c r="AW265">
        <v>2</v>
      </c>
      <c r="AX265" t="s">
        <v>74</v>
      </c>
      <c r="AY265" t="s">
        <v>74</v>
      </c>
      <c r="AZ265" t="s">
        <v>74</v>
      </c>
      <c r="BA265" t="s">
        <v>74</v>
      </c>
      <c r="BB265">
        <v>449</v>
      </c>
      <c r="BC265">
        <v>467</v>
      </c>
      <c r="BD265" t="s">
        <v>74</v>
      </c>
      <c r="BE265" t="s">
        <v>3080</v>
      </c>
      <c r="BF265" t="str">
        <f>HYPERLINK("http://dx.doi.org/10.1080/07055900.1994.9649506","http://dx.doi.org/10.1080/07055900.1994.9649506")</f>
        <v>http://dx.doi.org/10.1080/07055900.1994.9649506</v>
      </c>
      <c r="BG265" t="s">
        <v>74</v>
      </c>
      <c r="BH265" t="s">
        <v>74</v>
      </c>
      <c r="BI265">
        <v>19</v>
      </c>
      <c r="BJ265" t="s">
        <v>869</v>
      </c>
      <c r="BK265" t="s">
        <v>93</v>
      </c>
      <c r="BL265" t="s">
        <v>869</v>
      </c>
      <c r="BM265" t="s">
        <v>3081</v>
      </c>
      <c r="BN265" t="s">
        <v>74</v>
      </c>
      <c r="BO265" t="s">
        <v>74</v>
      </c>
      <c r="BP265" t="s">
        <v>74</v>
      </c>
      <c r="BQ265" t="s">
        <v>74</v>
      </c>
      <c r="BR265" t="s">
        <v>96</v>
      </c>
      <c r="BS265" t="s">
        <v>3082</v>
      </c>
      <c r="BT265" t="str">
        <f>HYPERLINK("https%3A%2F%2Fwww.webofscience.com%2Fwos%2Fwoscc%2Ffull-record%2FWOS:A1994PA68600009","View Full Record in Web of Science")</f>
        <v>View Full Record in Web of Science</v>
      </c>
    </row>
    <row r="266" spans="1:72" x14ac:dyDescent="0.15">
      <c r="A266" t="s">
        <v>72</v>
      </c>
      <c r="B266" t="s">
        <v>3083</v>
      </c>
      <c r="C266" t="s">
        <v>74</v>
      </c>
      <c r="D266" t="s">
        <v>74</v>
      </c>
      <c r="E266" t="s">
        <v>74</v>
      </c>
      <c r="F266" t="s">
        <v>3083</v>
      </c>
      <c r="G266" t="s">
        <v>74</v>
      </c>
      <c r="H266" t="s">
        <v>74</v>
      </c>
      <c r="I266" t="s">
        <v>3084</v>
      </c>
      <c r="J266" t="s">
        <v>3085</v>
      </c>
      <c r="K266" t="s">
        <v>74</v>
      </c>
      <c r="L266" t="s">
        <v>74</v>
      </c>
      <c r="M266" t="s">
        <v>77</v>
      </c>
      <c r="N266" t="s">
        <v>78</v>
      </c>
      <c r="O266" t="s">
        <v>74</v>
      </c>
      <c r="P266" t="s">
        <v>74</v>
      </c>
      <c r="Q266" t="s">
        <v>74</v>
      </c>
      <c r="R266" t="s">
        <v>74</v>
      </c>
      <c r="S266" t="s">
        <v>74</v>
      </c>
      <c r="T266" t="s">
        <v>3086</v>
      </c>
      <c r="U266" t="s">
        <v>3087</v>
      </c>
      <c r="V266" t="s">
        <v>3088</v>
      </c>
      <c r="W266" t="s">
        <v>3089</v>
      </c>
      <c r="X266" t="s">
        <v>74</v>
      </c>
      <c r="Y266" t="s">
        <v>3090</v>
      </c>
      <c r="Z266" t="s">
        <v>74</v>
      </c>
      <c r="AA266" t="s">
        <v>74</v>
      </c>
      <c r="AB266" t="s">
        <v>74</v>
      </c>
      <c r="AC266" t="s">
        <v>74</v>
      </c>
      <c r="AD266" t="s">
        <v>74</v>
      </c>
      <c r="AE266" t="s">
        <v>74</v>
      </c>
      <c r="AF266" t="s">
        <v>74</v>
      </c>
      <c r="AG266">
        <v>29</v>
      </c>
      <c r="AH266">
        <v>27</v>
      </c>
      <c r="AI266">
        <v>27</v>
      </c>
      <c r="AJ266">
        <v>0</v>
      </c>
      <c r="AK266">
        <v>5</v>
      </c>
      <c r="AL266" t="s">
        <v>108</v>
      </c>
      <c r="AM266" t="s">
        <v>109</v>
      </c>
      <c r="AN266" t="s">
        <v>110</v>
      </c>
      <c r="AO266" t="s">
        <v>3091</v>
      </c>
      <c r="AP266" t="s">
        <v>3092</v>
      </c>
      <c r="AQ266" t="s">
        <v>74</v>
      </c>
      <c r="AR266" t="s">
        <v>3093</v>
      </c>
      <c r="AS266" t="s">
        <v>3094</v>
      </c>
      <c r="AT266" t="s">
        <v>2826</v>
      </c>
      <c r="AU266">
        <v>1994</v>
      </c>
      <c r="AV266">
        <v>28</v>
      </c>
      <c r="AW266">
        <v>10</v>
      </c>
      <c r="AX266" t="s">
        <v>74</v>
      </c>
      <c r="AY266" t="s">
        <v>74</v>
      </c>
      <c r="AZ266" t="s">
        <v>74</v>
      </c>
      <c r="BA266" t="s">
        <v>74</v>
      </c>
      <c r="BB266">
        <v>1721</v>
      </c>
      <c r="BC266">
        <v>1729</v>
      </c>
      <c r="BD266" t="s">
        <v>74</v>
      </c>
      <c r="BE266" t="s">
        <v>3095</v>
      </c>
      <c r="BF266" t="str">
        <f>HYPERLINK("http://dx.doi.org/10.1016/1352-2310(94)90182-1","http://dx.doi.org/10.1016/1352-2310(94)90182-1")</f>
        <v>http://dx.doi.org/10.1016/1352-2310(94)90182-1</v>
      </c>
      <c r="BG266" t="s">
        <v>74</v>
      </c>
      <c r="BH266" t="s">
        <v>74</v>
      </c>
      <c r="BI266">
        <v>9</v>
      </c>
      <c r="BJ266" t="s">
        <v>3096</v>
      </c>
      <c r="BK266" t="s">
        <v>93</v>
      </c>
      <c r="BL266" t="s">
        <v>3097</v>
      </c>
      <c r="BM266" t="s">
        <v>3098</v>
      </c>
      <c r="BN266" t="s">
        <v>74</v>
      </c>
      <c r="BO266" t="s">
        <v>74</v>
      </c>
      <c r="BP266" t="s">
        <v>74</v>
      </c>
      <c r="BQ266" t="s">
        <v>74</v>
      </c>
      <c r="BR266" t="s">
        <v>96</v>
      </c>
      <c r="BS266" t="s">
        <v>3099</v>
      </c>
      <c r="BT266" t="str">
        <f>HYPERLINK("https%3A%2F%2Fwww.webofscience.com%2Fwos%2Fwoscc%2Ffull-record%2FWOS:A1994NT62900001","View Full Record in Web of Science")</f>
        <v>View Full Record in Web of Science</v>
      </c>
    </row>
    <row r="267" spans="1:72" x14ac:dyDescent="0.15">
      <c r="A267" t="s">
        <v>72</v>
      </c>
      <c r="B267" t="s">
        <v>3100</v>
      </c>
      <c r="C267" t="s">
        <v>74</v>
      </c>
      <c r="D267" t="s">
        <v>74</v>
      </c>
      <c r="E267" t="s">
        <v>74</v>
      </c>
      <c r="F267" t="s">
        <v>3100</v>
      </c>
      <c r="G267" t="s">
        <v>74</v>
      </c>
      <c r="H267" t="s">
        <v>74</v>
      </c>
      <c r="I267" t="s">
        <v>3101</v>
      </c>
      <c r="J267" t="s">
        <v>3102</v>
      </c>
      <c r="K267" t="s">
        <v>74</v>
      </c>
      <c r="L267" t="s">
        <v>74</v>
      </c>
      <c r="M267" t="s">
        <v>77</v>
      </c>
      <c r="N267" t="s">
        <v>78</v>
      </c>
      <c r="O267" t="s">
        <v>74</v>
      </c>
      <c r="P267" t="s">
        <v>74</v>
      </c>
      <c r="Q267" t="s">
        <v>74</v>
      </c>
      <c r="R267" t="s">
        <v>74</v>
      </c>
      <c r="S267" t="s">
        <v>74</v>
      </c>
      <c r="T267" t="s">
        <v>74</v>
      </c>
      <c r="U267" t="s">
        <v>74</v>
      </c>
      <c r="V267" t="s">
        <v>74</v>
      </c>
      <c r="W267" t="s">
        <v>74</v>
      </c>
      <c r="X267" t="s">
        <v>74</v>
      </c>
      <c r="Y267" t="s">
        <v>3103</v>
      </c>
      <c r="Z267" t="s">
        <v>74</v>
      </c>
      <c r="AA267" t="s">
        <v>74</v>
      </c>
      <c r="AB267" t="s">
        <v>74</v>
      </c>
      <c r="AC267" t="s">
        <v>74</v>
      </c>
      <c r="AD267" t="s">
        <v>74</v>
      </c>
      <c r="AE267" t="s">
        <v>74</v>
      </c>
      <c r="AF267" t="s">
        <v>74</v>
      </c>
      <c r="AG267">
        <v>6</v>
      </c>
      <c r="AH267">
        <v>1</v>
      </c>
      <c r="AI267">
        <v>1</v>
      </c>
      <c r="AJ267">
        <v>0</v>
      </c>
      <c r="AK267">
        <v>3</v>
      </c>
      <c r="AL267" t="s">
        <v>3104</v>
      </c>
      <c r="AM267" t="s">
        <v>3105</v>
      </c>
      <c r="AN267" t="s">
        <v>3106</v>
      </c>
      <c r="AO267" t="s">
        <v>3107</v>
      </c>
      <c r="AP267" t="s">
        <v>74</v>
      </c>
      <c r="AQ267" t="s">
        <v>74</v>
      </c>
      <c r="AR267" t="s">
        <v>3108</v>
      </c>
      <c r="AS267" t="s">
        <v>3109</v>
      </c>
      <c r="AT267" t="s">
        <v>2826</v>
      </c>
      <c r="AU267">
        <v>1994</v>
      </c>
      <c r="AV267">
        <v>6</v>
      </c>
      <c r="AW267">
        <v>3</v>
      </c>
      <c r="AX267" t="s">
        <v>74</v>
      </c>
      <c r="AY267" t="s">
        <v>74</v>
      </c>
      <c r="AZ267" t="s">
        <v>74</v>
      </c>
      <c r="BA267" t="s">
        <v>74</v>
      </c>
      <c r="BB267">
        <v>76</v>
      </c>
      <c r="BC267">
        <v>77</v>
      </c>
      <c r="BD267" t="s">
        <v>74</v>
      </c>
      <c r="BE267" t="s">
        <v>74</v>
      </c>
      <c r="BF267" t="s">
        <v>74</v>
      </c>
      <c r="BG267" t="s">
        <v>74</v>
      </c>
      <c r="BH267" t="s">
        <v>74</v>
      </c>
      <c r="BI267">
        <v>2</v>
      </c>
      <c r="BJ267" t="s">
        <v>3110</v>
      </c>
      <c r="BK267" t="s">
        <v>93</v>
      </c>
      <c r="BL267" t="s">
        <v>3111</v>
      </c>
      <c r="BM267" t="s">
        <v>3112</v>
      </c>
      <c r="BN267" t="s">
        <v>74</v>
      </c>
      <c r="BO267" t="s">
        <v>74</v>
      </c>
      <c r="BP267" t="s">
        <v>74</v>
      </c>
      <c r="BQ267" t="s">
        <v>74</v>
      </c>
      <c r="BR267" t="s">
        <v>96</v>
      </c>
      <c r="BS267" t="s">
        <v>3113</v>
      </c>
      <c r="BT267" t="str">
        <f>HYPERLINK("https%3A%2F%2Fwww.webofscience.com%2Fwos%2Fwoscc%2Ffull-record%2FWOS:A1994NR78700001","View Full Record in Web of Science")</f>
        <v>View Full Record in Web of Science</v>
      </c>
    </row>
    <row r="268" spans="1:72" x14ac:dyDescent="0.15">
      <c r="A268" t="s">
        <v>72</v>
      </c>
      <c r="B268" t="s">
        <v>3100</v>
      </c>
      <c r="C268" t="s">
        <v>74</v>
      </c>
      <c r="D268" t="s">
        <v>74</v>
      </c>
      <c r="E268" t="s">
        <v>74</v>
      </c>
      <c r="F268" t="s">
        <v>3100</v>
      </c>
      <c r="G268" t="s">
        <v>74</v>
      </c>
      <c r="H268" t="s">
        <v>74</v>
      </c>
      <c r="I268" t="s">
        <v>3114</v>
      </c>
      <c r="J268" t="s">
        <v>3102</v>
      </c>
      <c r="K268" t="s">
        <v>74</v>
      </c>
      <c r="L268" t="s">
        <v>74</v>
      </c>
      <c r="M268" t="s">
        <v>77</v>
      </c>
      <c r="N268" t="s">
        <v>78</v>
      </c>
      <c r="O268" t="s">
        <v>74</v>
      </c>
      <c r="P268" t="s">
        <v>74</v>
      </c>
      <c r="Q268" t="s">
        <v>74</v>
      </c>
      <c r="R268" t="s">
        <v>74</v>
      </c>
      <c r="S268" t="s">
        <v>74</v>
      </c>
      <c r="T268" t="s">
        <v>74</v>
      </c>
      <c r="U268" t="s">
        <v>74</v>
      </c>
      <c r="V268" t="s">
        <v>74</v>
      </c>
      <c r="W268" t="s">
        <v>74</v>
      </c>
      <c r="X268" t="s">
        <v>74</v>
      </c>
      <c r="Y268" t="s">
        <v>3103</v>
      </c>
      <c r="Z268" t="s">
        <v>74</v>
      </c>
      <c r="AA268" t="s">
        <v>74</v>
      </c>
      <c r="AB268" t="s">
        <v>74</v>
      </c>
      <c r="AC268" t="s">
        <v>74</v>
      </c>
      <c r="AD268" t="s">
        <v>74</v>
      </c>
      <c r="AE268" t="s">
        <v>74</v>
      </c>
      <c r="AF268" t="s">
        <v>74</v>
      </c>
      <c r="AG268">
        <v>0</v>
      </c>
      <c r="AH268">
        <v>0</v>
      </c>
      <c r="AI268">
        <v>0</v>
      </c>
      <c r="AJ268">
        <v>0</v>
      </c>
      <c r="AK268">
        <v>0</v>
      </c>
      <c r="AL268" t="s">
        <v>3104</v>
      </c>
      <c r="AM268" t="s">
        <v>3105</v>
      </c>
      <c r="AN268" t="s">
        <v>3106</v>
      </c>
      <c r="AO268" t="s">
        <v>3107</v>
      </c>
      <c r="AP268" t="s">
        <v>74</v>
      </c>
      <c r="AQ268" t="s">
        <v>74</v>
      </c>
      <c r="AR268" t="s">
        <v>3108</v>
      </c>
      <c r="AS268" t="s">
        <v>3109</v>
      </c>
      <c r="AT268" t="s">
        <v>2826</v>
      </c>
      <c r="AU268">
        <v>1994</v>
      </c>
      <c r="AV268">
        <v>6</v>
      </c>
      <c r="AW268">
        <v>3</v>
      </c>
      <c r="AX268" t="s">
        <v>74</v>
      </c>
      <c r="AY268" t="s">
        <v>74</v>
      </c>
      <c r="AZ268" t="s">
        <v>74</v>
      </c>
      <c r="BA268" t="s">
        <v>74</v>
      </c>
      <c r="BB268">
        <v>80</v>
      </c>
      <c r="BC268">
        <v>80</v>
      </c>
      <c r="BD268" t="s">
        <v>74</v>
      </c>
      <c r="BE268" t="s">
        <v>74</v>
      </c>
      <c r="BF268" t="s">
        <v>74</v>
      </c>
      <c r="BG268" t="s">
        <v>74</v>
      </c>
      <c r="BH268" t="s">
        <v>74</v>
      </c>
      <c r="BI268">
        <v>1</v>
      </c>
      <c r="BJ268" t="s">
        <v>3110</v>
      </c>
      <c r="BK268" t="s">
        <v>93</v>
      </c>
      <c r="BL268" t="s">
        <v>3111</v>
      </c>
      <c r="BM268" t="s">
        <v>3112</v>
      </c>
      <c r="BN268" t="s">
        <v>74</v>
      </c>
      <c r="BO268" t="s">
        <v>74</v>
      </c>
      <c r="BP268" t="s">
        <v>74</v>
      </c>
      <c r="BQ268" t="s">
        <v>74</v>
      </c>
      <c r="BR268" t="s">
        <v>96</v>
      </c>
      <c r="BS268" t="s">
        <v>3115</v>
      </c>
      <c r="BT268" t="str">
        <f>HYPERLINK("https%3A%2F%2Fwww.webofscience.com%2Fwos%2Fwoscc%2Ffull-record%2FWOS:A1994NR78700003","View Full Record in Web of Science")</f>
        <v>View Full Record in Web of Science</v>
      </c>
    </row>
    <row r="269" spans="1:72" x14ac:dyDescent="0.15">
      <c r="A269" t="s">
        <v>72</v>
      </c>
      <c r="B269" t="s">
        <v>3116</v>
      </c>
      <c r="C269" t="s">
        <v>74</v>
      </c>
      <c r="D269" t="s">
        <v>74</v>
      </c>
      <c r="E269" t="s">
        <v>74</v>
      </c>
      <c r="F269" t="s">
        <v>3116</v>
      </c>
      <c r="G269" t="s">
        <v>74</v>
      </c>
      <c r="H269" t="s">
        <v>74</v>
      </c>
      <c r="I269" t="s">
        <v>3117</v>
      </c>
      <c r="J269" t="s">
        <v>3118</v>
      </c>
      <c r="K269" t="s">
        <v>74</v>
      </c>
      <c r="L269" t="s">
        <v>74</v>
      </c>
      <c r="M269" t="s">
        <v>77</v>
      </c>
      <c r="N269" t="s">
        <v>78</v>
      </c>
      <c r="O269" t="s">
        <v>74</v>
      </c>
      <c r="P269" t="s">
        <v>74</v>
      </c>
      <c r="Q269" t="s">
        <v>74</v>
      </c>
      <c r="R269" t="s">
        <v>74</v>
      </c>
      <c r="S269" t="s">
        <v>74</v>
      </c>
      <c r="T269" t="s">
        <v>3119</v>
      </c>
      <c r="U269" t="s">
        <v>3120</v>
      </c>
      <c r="V269" t="s">
        <v>3121</v>
      </c>
      <c r="W269" t="s">
        <v>3122</v>
      </c>
      <c r="X269" t="s">
        <v>3123</v>
      </c>
      <c r="Y269" t="s">
        <v>3124</v>
      </c>
      <c r="Z269" t="s">
        <v>74</v>
      </c>
      <c r="AA269" t="s">
        <v>74</v>
      </c>
      <c r="AB269" t="s">
        <v>74</v>
      </c>
      <c r="AC269" t="s">
        <v>74</v>
      </c>
      <c r="AD269" t="s">
        <v>74</v>
      </c>
      <c r="AE269" t="s">
        <v>74</v>
      </c>
      <c r="AF269" t="s">
        <v>74</v>
      </c>
      <c r="AG269">
        <v>80</v>
      </c>
      <c r="AH269">
        <v>87</v>
      </c>
      <c r="AI269">
        <v>104</v>
      </c>
      <c r="AJ269">
        <v>0</v>
      </c>
      <c r="AK269">
        <v>31</v>
      </c>
      <c r="AL269" t="s">
        <v>153</v>
      </c>
      <c r="AM269" t="s">
        <v>84</v>
      </c>
      <c r="AN269" t="s">
        <v>154</v>
      </c>
      <c r="AO269" t="s">
        <v>3125</v>
      </c>
      <c r="AP269" t="s">
        <v>74</v>
      </c>
      <c r="AQ269" t="s">
        <v>74</v>
      </c>
      <c r="AR269" t="s">
        <v>3126</v>
      </c>
      <c r="AS269" t="s">
        <v>3127</v>
      </c>
      <c r="AT269" t="s">
        <v>2826</v>
      </c>
      <c r="AU269">
        <v>1994</v>
      </c>
      <c r="AV269">
        <v>18</v>
      </c>
      <c r="AW269">
        <v>1</v>
      </c>
      <c r="AX269" t="s">
        <v>74</v>
      </c>
      <c r="AY269" t="s">
        <v>74</v>
      </c>
      <c r="AZ269" t="s">
        <v>74</v>
      </c>
      <c r="BA269" t="s">
        <v>74</v>
      </c>
      <c r="BB269">
        <v>19</v>
      </c>
      <c r="BC269">
        <v>26</v>
      </c>
      <c r="BD269" t="s">
        <v>74</v>
      </c>
      <c r="BE269" t="s">
        <v>3128</v>
      </c>
      <c r="BF269" t="str">
        <f>HYPERLINK("http://dx.doi.org/10.1007/BF00336439","http://dx.doi.org/10.1007/BF00336439")</f>
        <v>http://dx.doi.org/10.1007/BF00336439</v>
      </c>
      <c r="BG269" t="s">
        <v>74</v>
      </c>
      <c r="BH269" t="s">
        <v>74</v>
      </c>
      <c r="BI269">
        <v>8</v>
      </c>
      <c r="BJ269" t="s">
        <v>3129</v>
      </c>
      <c r="BK269" t="s">
        <v>93</v>
      </c>
      <c r="BL269" t="s">
        <v>3130</v>
      </c>
      <c r="BM269" t="s">
        <v>3131</v>
      </c>
      <c r="BN269" t="s">
        <v>74</v>
      </c>
      <c r="BO269" t="s">
        <v>74</v>
      </c>
      <c r="BP269" t="s">
        <v>74</v>
      </c>
      <c r="BQ269" t="s">
        <v>74</v>
      </c>
      <c r="BR269" t="s">
        <v>96</v>
      </c>
      <c r="BS269" t="s">
        <v>3132</v>
      </c>
      <c r="BT269" t="str">
        <f>HYPERLINK("https%3A%2F%2Fwww.webofscience.com%2Fwos%2Fwoscc%2Ffull-record%2FWOS:A1994NR73100004","View Full Record in Web of Science")</f>
        <v>View Full Record in Web of Science</v>
      </c>
    </row>
    <row r="270" spans="1:72" x14ac:dyDescent="0.15">
      <c r="A270" t="s">
        <v>72</v>
      </c>
      <c r="B270" t="s">
        <v>3133</v>
      </c>
      <c r="C270" t="s">
        <v>74</v>
      </c>
      <c r="D270" t="s">
        <v>74</v>
      </c>
      <c r="E270" t="s">
        <v>74</v>
      </c>
      <c r="F270" t="s">
        <v>3133</v>
      </c>
      <c r="G270" t="s">
        <v>74</v>
      </c>
      <c r="H270" t="s">
        <v>74</v>
      </c>
      <c r="I270" t="s">
        <v>3134</v>
      </c>
      <c r="J270" t="s">
        <v>3135</v>
      </c>
      <c r="K270" t="s">
        <v>74</v>
      </c>
      <c r="L270" t="s">
        <v>74</v>
      </c>
      <c r="M270" t="s">
        <v>77</v>
      </c>
      <c r="N270" t="s">
        <v>78</v>
      </c>
      <c r="O270" t="s">
        <v>74</v>
      </c>
      <c r="P270" t="s">
        <v>74</v>
      </c>
      <c r="Q270" t="s">
        <v>74</v>
      </c>
      <c r="R270" t="s">
        <v>74</v>
      </c>
      <c r="S270" t="s">
        <v>74</v>
      </c>
      <c r="T270" t="s">
        <v>74</v>
      </c>
      <c r="U270" t="s">
        <v>3136</v>
      </c>
      <c r="V270" t="s">
        <v>3137</v>
      </c>
      <c r="W270" t="s">
        <v>74</v>
      </c>
      <c r="X270" t="s">
        <v>74</v>
      </c>
      <c r="Y270" t="s">
        <v>3138</v>
      </c>
      <c r="Z270" t="s">
        <v>74</v>
      </c>
      <c r="AA270" t="s">
        <v>3139</v>
      </c>
      <c r="AB270" t="s">
        <v>74</v>
      </c>
      <c r="AC270" t="s">
        <v>74</v>
      </c>
      <c r="AD270" t="s">
        <v>74</v>
      </c>
      <c r="AE270" t="s">
        <v>74</v>
      </c>
      <c r="AF270" t="s">
        <v>74</v>
      </c>
      <c r="AG270">
        <v>42</v>
      </c>
      <c r="AH270">
        <v>33</v>
      </c>
      <c r="AI270">
        <v>34</v>
      </c>
      <c r="AJ270">
        <v>0</v>
      </c>
      <c r="AK270">
        <v>7</v>
      </c>
      <c r="AL270" t="s">
        <v>1061</v>
      </c>
      <c r="AM270" t="s">
        <v>1062</v>
      </c>
      <c r="AN270" t="s">
        <v>1063</v>
      </c>
      <c r="AO270" t="s">
        <v>3140</v>
      </c>
      <c r="AP270" t="s">
        <v>74</v>
      </c>
      <c r="AQ270" t="s">
        <v>74</v>
      </c>
      <c r="AR270" t="s">
        <v>3135</v>
      </c>
      <c r="AS270" t="s">
        <v>3141</v>
      </c>
      <c r="AT270" t="s">
        <v>2826</v>
      </c>
      <c r="AU270">
        <v>1994</v>
      </c>
      <c r="AV270">
        <v>23</v>
      </c>
      <c r="AW270">
        <v>2</v>
      </c>
      <c r="AX270" t="s">
        <v>74</v>
      </c>
      <c r="AY270" t="s">
        <v>74</v>
      </c>
      <c r="AZ270" t="s">
        <v>74</v>
      </c>
      <c r="BA270" t="s">
        <v>74</v>
      </c>
      <c r="BB270">
        <v>139</v>
      </c>
      <c r="BC270">
        <v>148</v>
      </c>
      <c r="BD270" t="s">
        <v>74</v>
      </c>
      <c r="BE270" t="s">
        <v>74</v>
      </c>
      <c r="BF270" t="s">
        <v>74</v>
      </c>
      <c r="BG270" t="s">
        <v>74</v>
      </c>
      <c r="BH270" t="s">
        <v>74</v>
      </c>
      <c r="BI270">
        <v>10</v>
      </c>
      <c r="BJ270" t="s">
        <v>1234</v>
      </c>
      <c r="BK270" t="s">
        <v>93</v>
      </c>
      <c r="BL270" t="s">
        <v>1235</v>
      </c>
      <c r="BM270" t="s">
        <v>3142</v>
      </c>
      <c r="BN270" t="s">
        <v>74</v>
      </c>
      <c r="BO270" t="s">
        <v>74</v>
      </c>
      <c r="BP270" t="s">
        <v>74</v>
      </c>
      <c r="BQ270" t="s">
        <v>74</v>
      </c>
      <c r="BR270" t="s">
        <v>96</v>
      </c>
      <c r="BS270" t="s">
        <v>3143</v>
      </c>
      <c r="BT270" t="str">
        <f>HYPERLINK("https%3A%2F%2Fwww.webofscience.com%2Fwos%2Fwoscc%2Ffull-record%2FWOS:A1994NX14900004","View Full Record in Web of Science")</f>
        <v>View Full Record in Web of Science</v>
      </c>
    </row>
    <row r="271" spans="1:72" x14ac:dyDescent="0.15">
      <c r="A271" t="s">
        <v>72</v>
      </c>
      <c r="B271" t="s">
        <v>3144</v>
      </c>
      <c r="C271" t="s">
        <v>74</v>
      </c>
      <c r="D271" t="s">
        <v>74</v>
      </c>
      <c r="E271" t="s">
        <v>74</v>
      </c>
      <c r="F271" t="s">
        <v>3144</v>
      </c>
      <c r="G271" t="s">
        <v>74</v>
      </c>
      <c r="H271" t="s">
        <v>74</v>
      </c>
      <c r="I271" t="s">
        <v>3145</v>
      </c>
      <c r="J271" t="s">
        <v>3146</v>
      </c>
      <c r="K271" t="s">
        <v>74</v>
      </c>
      <c r="L271" t="s">
        <v>74</v>
      </c>
      <c r="M271" t="s">
        <v>77</v>
      </c>
      <c r="N271" t="s">
        <v>78</v>
      </c>
      <c r="O271" t="s">
        <v>74</v>
      </c>
      <c r="P271" t="s">
        <v>74</v>
      </c>
      <c r="Q271" t="s">
        <v>74</v>
      </c>
      <c r="R271" t="s">
        <v>74</v>
      </c>
      <c r="S271" t="s">
        <v>74</v>
      </c>
      <c r="T271" t="s">
        <v>74</v>
      </c>
      <c r="U271" t="s">
        <v>3147</v>
      </c>
      <c r="V271" t="s">
        <v>3148</v>
      </c>
      <c r="W271" t="s">
        <v>74</v>
      </c>
      <c r="X271" t="s">
        <v>74</v>
      </c>
      <c r="Y271" t="s">
        <v>3149</v>
      </c>
      <c r="Z271" t="s">
        <v>74</v>
      </c>
      <c r="AA271" t="s">
        <v>3150</v>
      </c>
      <c r="AB271" t="s">
        <v>74</v>
      </c>
      <c r="AC271" t="s">
        <v>74</v>
      </c>
      <c r="AD271" t="s">
        <v>74</v>
      </c>
      <c r="AE271" t="s">
        <v>74</v>
      </c>
      <c r="AF271" t="s">
        <v>74</v>
      </c>
      <c r="AG271">
        <v>50</v>
      </c>
      <c r="AH271">
        <v>33</v>
      </c>
      <c r="AI271">
        <v>39</v>
      </c>
      <c r="AJ271">
        <v>0</v>
      </c>
      <c r="AK271">
        <v>3</v>
      </c>
      <c r="AL271" t="s">
        <v>3151</v>
      </c>
      <c r="AM271" t="s">
        <v>657</v>
      </c>
      <c r="AN271" t="s">
        <v>3152</v>
      </c>
      <c r="AO271" t="s">
        <v>3153</v>
      </c>
      <c r="AP271" t="s">
        <v>3154</v>
      </c>
      <c r="AQ271" t="s">
        <v>74</v>
      </c>
      <c r="AR271" t="s">
        <v>3155</v>
      </c>
      <c r="AS271" t="s">
        <v>3156</v>
      </c>
      <c r="AT271" t="s">
        <v>2826</v>
      </c>
      <c r="AU271">
        <v>1994</v>
      </c>
      <c r="AV271">
        <v>72</v>
      </c>
      <c r="AW271">
        <v>6</v>
      </c>
      <c r="AX271" t="s">
        <v>74</v>
      </c>
      <c r="AY271" t="s">
        <v>74</v>
      </c>
      <c r="AZ271" t="s">
        <v>74</v>
      </c>
      <c r="BA271" t="s">
        <v>74</v>
      </c>
      <c r="BB271">
        <v>1126</v>
      </c>
      <c r="BC271">
        <v>1133</v>
      </c>
      <c r="BD271" t="s">
        <v>74</v>
      </c>
      <c r="BE271" t="s">
        <v>3157</v>
      </c>
      <c r="BF271" t="str">
        <f>HYPERLINK("http://dx.doi.org/10.1139/z94-150","http://dx.doi.org/10.1139/z94-150")</f>
        <v>http://dx.doi.org/10.1139/z94-150</v>
      </c>
      <c r="BG271" t="s">
        <v>74</v>
      </c>
      <c r="BH271" t="s">
        <v>74</v>
      </c>
      <c r="BI271">
        <v>8</v>
      </c>
      <c r="BJ271" t="s">
        <v>1041</v>
      </c>
      <c r="BK271" t="s">
        <v>93</v>
      </c>
      <c r="BL271" t="s">
        <v>1041</v>
      </c>
      <c r="BM271" t="s">
        <v>3158</v>
      </c>
      <c r="BN271" t="s">
        <v>74</v>
      </c>
      <c r="BO271" t="s">
        <v>74</v>
      </c>
      <c r="BP271" t="s">
        <v>74</v>
      </c>
      <c r="BQ271" t="s">
        <v>74</v>
      </c>
      <c r="BR271" t="s">
        <v>96</v>
      </c>
      <c r="BS271" t="s">
        <v>3159</v>
      </c>
      <c r="BT271" t="str">
        <f>HYPERLINK("https%3A%2F%2Fwww.webofscience.com%2Fwos%2Fwoscc%2Ffull-record%2FWOS:A1994PP59100019","View Full Record in Web of Science")</f>
        <v>View Full Record in Web of Science</v>
      </c>
    </row>
    <row r="272" spans="1:72" x14ac:dyDescent="0.15">
      <c r="A272" t="s">
        <v>72</v>
      </c>
      <c r="B272" t="s">
        <v>3160</v>
      </c>
      <c r="C272" t="s">
        <v>74</v>
      </c>
      <c r="D272" t="s">
        <v>74</v>
      </c>
      <c r="E272" t="s">
        <v>74</v>
      </c>
      <c r="F272" t="s">
        <v>3160</v>
      </c>
      <c r="G272" t="s">
        <v>74</v>
      </c>
      <c r="H272" t="s">
        <v>74</v>
      </c>
      <c r="I272" t="s">
        <v>3161</v>
      </c>
      <c r="J272" t="s">
        <v>3162</v>
      </c>
      <c r="K272" t="s">
        <v>74</v>
      </c>
      <c r="L272" t="s">
        <v>74</v>
      </c>
      <c r="M272" t="s">
        <v>77</v>
      </c>
      <c r="N272" t="s">
        <v>78</v>
      </c>
      <c r="O272" t="s">
        <v>74</v>
      </c>
      <c r="P272" t="s">
        <v>74</v>
      </c>
      <c r="Q272" t="s">
        <v>74</v>
      </c>
      <c r="R272" t="s">
        <v>74</v>
      </c>
      <c r="S272" t="s">
        <v>74</v>
      </c>
      <c r="T272" t="s">
        <v>74</v>
      </c>
      <c r="U272" t="s">
        <v>3163</v>
      </c>
      <c r="V272" t="s">
        <v>3164</v>
      </c>
      <c r="W272" t="s">
        <v>74</v>
      </c>
      <c r="X272" t="s">
        <v>74</v>
      </c>
      <c r="Y272" t="s">
        <v>3165</v>
      </c>
      <c r="Z272" t="s">
        <v>74</v>
      </c>
      <c r="AA272" t="s">
        <v>74</v>
      </c>
      <c r="AB272" t="s">
        <v>74</v>
      </c>
      <c r="AC272" t="s">
        <v>74</v>
      </c>
      <c r="AD272" t="s">
        <v>74</v>
      </c>
      <c r="AE272" t="s">
        <v>74</v>
      </c>
      <c r="AF272" t="s">
        <v>74</v>
      </c>
      <c r="AG272">
        <v>49</v>
      </c>
      <c r="AH272">
        <v>49</v>
      </c>
      <c r="AI272">
        <v>60</v>
      </c>
      <c r="AJ272">
        <v>2</v>
      </c>
      <c r="AK272">
        <v>42</v>
      </c>
      <c r="AL272" t="s">
        <v>3166</v>
      </c>
      <c r="AM272" t="s">
        <v>3167</v>
      </c>
      <c r="AN272" t="s">
        <v>3168</v>
      </c>
      <c r="AO272" t="s">
        <v>3169</v>
      </c>
      <c r="AP272" t="s">
        <v>74</v>
      </c>
      <c r="AQ272" t="s">
        <v>74</v>
      </c>
      <c r="AR272" t="s">
        <v>3162</v>
      </c>
      <c r="AS272" t="s">
        <v>3170</v>
      </c>
      <c r="AT272" t="s">
        <v>2826</v>
      </c>
      <c r="AU272">
        <v>1994</v>
      </c>
      <c r="AV272">
        <v>17</v>
      </c>
      <c r="AW272">
        <v>2</v>
      </c>
      <c r="AX272" t="s">
        <v>74</v>
      </c>
      <c r="AY272" t="s">
        <v>74</v>
      </c>
      <c r="AZ272" t="s">
        <v>74</v>
      </c>
      <c r="BA272" t="s">
        <v>74</v>
      </c>
      <c r="BB272">
        <v>131</v>
      </c>
      <c r="BC272">
        <v>140</v>
      </c>
      <c r="BD272" t="s">
        <v>74</v>
      </c>
      <c r="BE272" t="s">
        <v>3171</v>
      </c>
      <c r="BF272" t="str">
        <f>HYPERLINK("http://dx.doi.org/10.1111/j.1600-0587.1994.tb00085.x","http://dx.doi.org/10.1111/j.1600-0587.1994.tb00085.x")</f>
        <v>http://dx.doi.org/10.1111/j.1600-0587.1994.tb00085.x</v>
      </c>
      <c r="BG272" t="s">
        <v>74</v>
      </c>
      <c r="BH272" t="s">
        <v>74</v>
      </c>
      <c r="BI272">
        <v>10</v>
      </c>
      <c r="BJ272" t="s">
        <v>143</v>
      </c>
      <c r="BK272" t="s">
        <v>93</v>
      </c>
      <c r="BL272" t="s">
        <v>144</v>
      </c>
      <c r="BM272" t="s">
        <v>3172</v>
      </c>
      <c r="BN272" t="s">
        <v>74</v>
      </c>
      <c r="BO272" t="s">
        <v>74</v>
      </c>
      <c r="BP272" t="s">
        <v>74</v>
      </c>
      <c r="BQ272" t="s">
        <v>74</v>
      </c>
      <c r="BR272" t="s">
        <v>96</v>
      </c>
      <c r="BS272" t="s">
        <v>3173</v>
      </c>
      <c r="BT272" t="str">
        <f>HYPERLINK("https%3A%2F%2Fwww.webofscience.com%2Fwos%2Fwoscc%2Ffull-record%2FWOS:A1994NW41700003","View Full Record in Web of Science")</f>
        <v>View Full Record in Web of Science</v>
      </c>
    </row>
    <row r="273" spans="1:72" x14ac:dyDescent="0.15">
      <c r="A273" t="s">
        <v>72</v>
      </c>
      <c r="B273" t="s">
        <v>3174</v>
      </c>
      <c r="C273" t="s">
        <v>74</v>
      </c>
      <c r="D273" t="s">
        <v>74</v>
      </c>
      <c r="E273" t="s">
        <v>74</v>
      </c>
      <c r="F273" t="s">
        <v>3174</v>
      </c>
      <c r="G273" t="s">
        <v>74</v>
      </c>
      <c r="H273" t="s">
        <v>74</v>
      </c>
      <c r="I273" t="s">
        <v>3175</v>
      </c>
      <c r="J273" t="s">
        <v>764</v>
      </c>
      <c r="K273" t="s">
        <v>74</v>
      </c>
      <c r="L273" t="s">
        <v>74</v>
      </c>
      <c r="M273" t="s">
        <v>77</v>
      </c>
      <c r="N273" t="s">
        <v>78</v>
      </c>
      <c r="O273" t="s">
        <v>74</v>
      </c>
      <c r="P273" t="s">
        <v>74</v>
      </c>
      <c r="Q273" t="s">
        <v>74</v>
      </c>
      <c r="R273" t="s">
        <v>74</v>
      </c>
      <c r="S273" t="s">
        <v>74</v>
      </c>
      <c r="T273" t="s">
        <v>74</v>
      </c>
      <c r="U273" t="s">
        <v>3176</v>
      </c>
      <c r="V273" t="s">
        <v>3177</v>
      </c>
      <c r="W273" t="s">
        <v>3178</v>
      </c>
      <c r="X273" t="s">
        <v>3179</v>
      </c>
      <c r="Y273" t="s">
        <v>3030</v>
      </c>
      <c r="Z273" t="s">
        <v>74</v>
      </c>
      <c r="AA273" t="s">
        <v>74</v>
      </c>
      <c r="AB273" t="s">
        <v>74</v>
      </c>
      <c r="AC273" t="s">
        <v>74</v>
      </c>
      <c r="AD273" t="s">
        <v>74</v>
      </c>
      <c r="AE273" t="s">
        <v>74</v>
      </c>
      <c r="AF273" t="s">
        <v>74</v>
      </c>
      <c r="AG273">
        <v>34</v>
      </c>
      <c r="AH273">
        <v>187</v>
      </c>
      <c r="AI273">
        <v>212</v>
      </c>
      <c r="AJ273">
        <v>1</v>
      </c>
      <c r="AK273">
        <v>16</v>
      </c>
      <c r="AL273" t="s">
        <v>2129</v>
      </c>
      <c r="AM273" t="s">
        <v>1049</v>
      </c>
      <c r="AN273" t="s">
        <v>1050</v>
      </c>
      <c r="AO273" t="s">
        <v>770</v>
      </c>
      <c r="AP273" t="s">
        <v>74</v>
      </c>
      <c r="AQ273" t="s">
        <v>74</v>
      </c>
      <c r="AR273" t="s">
        <v>771</v>
      </c>
      <c r="AS273" t="s">
        <v>772</v>
      </c>
      <c r="AT273" t="s">
        <v>3180</v>
      </c>
      <c r="AU273">
        <v>1994</v>
      </c>
      <c r="AV273">
        <v>222</v>
      </c>
      <c r="AW273">
        <v>2</v>
      </c>
      <c r="AX273" t="s">
        <v>74</v>
      </c>
      <c r="AY273" t="s">
        <v>74</v>
      </c>
      <c r="AZ273" t="s">
        <v>74</v>
      </c>
      <c r="BA273" t="s">
        <v>74</v>
      </c>
      <c r="BB273">
        <v>441</v>
      </c>
      <c r="BC273">
        <v>447</v>
      </c>
      <c r="BD273" t="s">
        <v>74</v>
      </c>
      <c r="BE273" t="s">
        <v>3181</v>
      </c>
      <c r="BF273" t="str">
        <f>HYPERLINK("http://dx.doi.org/10.1111/j.1432-1033.1994.tb18883.x","http://dx.doi.org/10.1111/j.1432-1033.1994.tb18883.x")</f>
        <v>http://dx.doi.org/10.1111/j.1432-1033.1994.tb18883.x</v>
      </c>
      <c r="BG273" t="s">
        <v>74</v>
      </c>
      <c r="BH273" t="s">
        <v>74</v>
      </c>
      <c r="BI273">
        <v>7</v>
      </c>
      <c r="BJ273" t="s">
        <v>775</v>
      </c>
      <c r="BK273" t="s">
        <v>93</v>
      </c>
      <c r="BL273" t="s">
        <v>775</v>
      </c>
      <c r="BM273" t="s">
        <v>3182</v>
      </c>
      <c r="BN273">
        <v>8020481</v>
      </c>
      <c r="BO273" t="s">
        <v>3183</v>
      </c>
      <c r="BP273" t="s">
        <v>74</v>
      </c>
      <c r="BQ273" t="s">
        <v>74</v>
      </c>
      <c r="BR273" t="s">
        <v>96</v>
      </c>
      <c r="BS273" t="s">
        <v>3184</v>
      </c>
      <c r="BT273" t="str">
        <f>HYPERLINK("https%3A%2F%2Fwww.webofscience.com%2Fwos%2Fwoscc%2Ffull-record%2FWOS:A1994NR31400022","View Full Record in Web of Science")</f>
        <v>View Full Record in Web of Science</v>
      </c>
    </row>
    <row r="274" spans="1:72" x14ac:dyDescent="0.15">
      <c r="A274" t="s">
        <v>72</v>
      </c>
      <c r="B274" t="s">
        <v>3185</v>
      </c>
      <c r="C274" t="s">
        <v>74</v>
      </c>
      <c r="D274" t="s">
        <v>74</v>
      </c>
      <c r="E274" t="s">
        <v>74</v>
      </c>
      <c r="F274" t="s">
        <v>3185</v>
      </c>
      <c r="G274" t="s">
        <v>74</v>
      </c>
      <c r="H274" t="s">
        <v>74</v>
      </c>
      <c r="I274" t="s">
        <v>3186</v>
      </c>
      <c r="J274" t="s">
        <v>3187</v>
      </c>
      <c r="K274" t="s">
        <v>74</v>
      </c>
      <c r="L274" t="s">
        <v>74</v>
      </c>
      <c r="M274" t="s">
        <v>77</v>
      </c>
      <c r="N274" t="s">
        <v>78</v>
      </c>
      <c r="O274" t="s">
        <v>74</v>
      </c>
      <c r="P274" t="s">
        <v>74</v>
      </c>
      <c r="Q274" t="s">
        <v>74</v>
      </c>
      <c r="R274" t="s">
        <v>74</v>
      </c>
      <c r="S274" t="s">
        <v>74</v>
      </c>
      <c r="T274" t="s">
        <v>74</v>
      </c>
      <c r="U274" t="s">
        <v>3188</v>
      </c>
      <c r="V274" t="s">
        <v>3189</v>
      </c>
      <c r="W274" t="s">
        <v>3190</v>
      </c>
      <c r="X274" t="s">
        <v>3191</v>
      </c>
      <c r="Y274" t="s">
        <v>3192</v>
      </c>
      <c r="Z274" t="s">
        <v>74</v>
      </c>
      <c r="AA274" t="s">
        <v>74</v>
      </c>
      <c r="AB274" t="s">
        <v>3193</v>
      </c>
      <c r="AC274" t="s">
        <v>74</v>
      </c>
      <c r="AD274" t="s">
        <v>74</v>
      </c>
      <c r="AE274" t="s">
        <v>74</v>
      </c>
      <c r="AF274" t="s">
        <v>74</v>
      </c>
      <c r="AG274">
        <v>11</v>
      </c>
      <c r="AH274">
        <v>16</v>
      </c>
      <c r="AI274">
        <v>16</v>
      </c>
      <c r="AJ274">
        <v>0</v>
      </c>
      <c r="AK274">
        <v>1</v>
      </c>
      <c r="AL274" t="s">
        <v>3194</v>
      </c>
      <c r="AM274" t="s">
        <v>305</v>
      </c>
      <c r="AN274" t="s">
        <v>3195</v>
      </c>
      <c r="AO274" t="s">
        <v>3196</v>
      </c>
      <c r="AP274" t="s">
        <v>3197</v>
      </c>
      <c r="AQ274" t="s">
        <v>74</v>
      </c>
      <c r="AR274" t="s">
        <v>3198</v>
      </c>
      <c r="AS274" t="s">
        <v>3199</v>
      </c>
      <c r="AT274" t="s">
        <v>2826</v>
      </c>
      <c r="AU274">
        <v>1994</v>
      </c>
      <c r="AV274">
        <v>48</v>
      </c>
      <c r="AW274">
        <v>6</v>
      </c>
      <c r="AX274" t="s">
        <v>74</v>
      </c>
      <c r="AY274" t="s">
        <v>74</v>
      </c>
      <c r="AZ274" t="s">
        <v>74</v>
      </c>
      <c r="BA274" t="s">
        <v>74</v>
      </c>
      <c r="BB274">
        <v>397</v>
      </c>
      <c r="BC274">
        <v>401</v>
      </c>
      <c r="BD274" t="s">
        <v>74</v>
      </c>
      <c r="BE274" t="s">
        <v>74</v>
      </c>
      <c r="BF274" t="s">
        <v>74</v>
      </c>
      <c r="BG274" t="s">
        <v>74</v>
      </c>
      <c r="BH274" t="s">
        <v>74</v>
      </c>
      <c r="BI274">
        <v>5</v>
      </c>
      <c r="BJ274" t="s">
        <v>3200</v>
      </c>
      <c r="BK274" t="s">
        <v>93</v>
      </c>
      <c r="BL274" t="s">
        <v>3200</v>
      </c>
      <c r="BM274" t="s">
        <v>3201</v>
      </c>
      <c r="BN274">
        <v>7925221</v>
      </c>
      <c r="BO274" t="s">
        <v>74</v>
      </c>
      <c r="BP274" t="s">
        <v>74</v>
      </c>
      <c r="BQ274" t="s">
        <v>74</v>
      </c>
      <c r="BR274" t="s">
        <v>96</v>
      </c>
      <c r="BS274" t="s">
        <v>3202</v>
      </c>
      <c r="BT274" t="str">
        <f>HYPERLINK("https%3A%2F%2Fwww.webofscience.com%2Fwos%2Fwoscc%2Ffull-record%2FWOS:A1994NU62500003","View Full Record in Web of Science")</f>
        <v>View Full Record in Web of Science</v>
      </c>
    </row>
    <row r="275" spans="1:72" x14ac:dyDescent="0.15">
      <c r="A275" t="s">
        <v>72</v>
      </c>
      <c r="B275" t="s">
        <v>3203</v>
      </c>
      <c r="C275" t="s">
        <v>74</v>
      </c>
      <c r="D275" t="s">
        <v>74</v>
      </c>
      <c r="E275" t="s">
        <v>74</v>
      </c>
      <c r="F275" t="s">
        <v>3203</v>
      </c>
      <c r="G275" t="s">
        <v>74</v>
      </c>
      <c r="H275" t="s">
        <v>74</v>
      </c>
      <c r="I275" t="s">
        <v>3204</v>
      </c>
      <c r="J275" t="s">
        <v>3205</v>
      </c>
      <c r="K275" t="s">
        <v>74</v>
      </c>
      <c r="L275" t="s">
        <v>74</v>
      </c>
      <c r="M275" t="s">
        <v>77</v>
      </c>
      <c r="N275" t="s">
        <v>78</v>
      </c>
      <c r="O275" t="s">
        <v>74</v>
      </c>
      <c r="P275" t="s">
        <v>74</v>
      </c>
      <c r="Q275" t="s">
        <v>74</v>
      </c>
      <c r="R275" t="s">
        <v>74</v>
      </c>
      <c r="S275" t="s">
        <v>74</v>
      </c>
      <c r="T275" t="s">
        <v>3206</v>
      </c>
      <c r="U275" t="s">
        <v>3207</v>
      </c>
      <c r="V275" t="s">
        <v>3208</v>
      </c>
      <c r="W275" t="s">
        <v>3209</v>
      </c>
      <c r="X275" t="s">
        <v>3210</v>
      </c>
      <c r="Y275" t="s">
        <v>3211</v>
      </c>
      <c r="Z275" t="s">
        <v>74</v>
      </c>
      <c r="AA275" t="s">
        <v>74</v>
      </c>
      <c r="AB275" t="s">
        <v>74</v>
      </c>
      <c r="AC275" t="s">
        <v>74</v>
      </c>
      <c r="AD275" t="s">
        <v>74</v>
      </c>
      <c r="AE275" t="s">
        <v>74</v>
      </c>
      <c r="AF275" t="s">
        <v>74</v>
      </c>
      <c r="AG275">
        <v>22</v>
      </c>
      <c r="AH275">
        <v>21</v>
      </c>
      <c r="AI275">
        <v>22</v>
      </c>
      <c r="AJ275">
        <v>0</v>
      </c>
      <c r="AK275">
        <v>0</v>
      </c>
      <c r="AL275" t="s">
        <v>3212</v>
      </c>
      <c r="AM275" t="s">
        <v>1497</v>
      </c>
      <c r="AN275" t="s">
        <v>3213</v>
      </c>
      <c r="AO275" t="s">
        <v>3214</v>
      </c>
      <c r="AP275" t="s">
        <v>74</v>
      </c>
      <c r="AQ275" t="s">
        <v>74</v>
      </c>
      <c r="AR275" t="s">
        <v>3215</v>
      </c>
      <c r="AS275" t="s">
        <v>3216</v>
      </c>
      <c r="AT275" t="s">
        <v>2826</v>
      </c>
      <c r="AU275">
        <v>1994</v>
      </c>
      <c r="AV275">
        <v>60</v>
      </c>
      <c r="AW275">
        <v>3</v>
      </c>
      <c r="AX275" t="s">
        <v>74</v>
      </c>
      <c r="AY275" t="s">
        <v>74</v>
      </c>
      <c r="AZ275" t="s">
        <v>74</v>
      </c>
      <c r="BA275" t="s">
        <v>74</v>
      </c>
      <c r="BB275">
        <v>261</v>
      </c>
      <c r="BC275">
        <v>265</v>
      </c>
      <c r="BD275" t="s">
        <v>74</v>
      </c>
      <c r="BE275" t="s">
        <v>3217</v>
      </c>
      <c r="BF275" t="str">
        <f>HYPERLINK("http://dx.doi.org/10.2331/fishsci.60.261","http://dx.doi.org/10.2331/fishsci.60.261")</f>
        <v>http://dx.doi.org/10.2331/fishsci.60.261</v>
      </c>
      <c r="BG275" t="s">
        <v>74</v>
      </c>
      <c r="BH275" t="s">
        <v>74</v>
      </c>
      <c r="BI275">
        <v>5</v>
      </c>
      <c r="BJ275" t="s">
        <v>3218</v>
      </c>
      <c r="BK275" t="s">
        <v>93</v>
      </c>
      <c r="BL275" t="s">
        <v>3218</v>
      </c>
      <c r="BM275" t="s">
        <v>3219</v>
      </c>
      <c r="BN275" t="s">
        <v>74</v>
      </c>
      <c r="BO275" t="s">
        <v>334</v>
      </c>
      <c r="BP275" t="s">
        <v>74</v>
      </c>
      <c r="BQ275" t="s">
        <v>74</v>
      </c>
      <c r="BR275" t="s">
        <v>96</v>
      </c>
      <c r="BS275" t="s">
        <v>3220</v>
      </c>
      <c r="BT275" t="str">
        <f>HYPERLINK("https%3A%2F%2Fwww.webofscience.com%2Fwos%2Fwoscc%2Ffull-record%2FWOS:A1994PA97800004","View Full Record in Web of Science")</f>
        <v>View Full Record in Web of Science</v>
      </c>
    </row>
    <row r="276" spans="1:72" x14ac:dyDescent="0.15">
      <c r="A276" t="s">
        <v>72</v>
      </c>
      <c r="B276" t="s">
        <v>3221</v>
      </c>
      <c r="C276" t="s">
        <v>74</v>
      </c>
      <c r="D276" t="s">
        <v>74</v>
      </c>
      <c r="E276" t="s">
        <v>74</v>
      </c>
      <c r="F276" t="s">
        <v>3221</v>
      </c>
      <c r="G276" t="s">
        <v>74</v>
      </c>
      <c r="H276" t="s">
        <v>74</v>
      </c>
      <c r="I276" t="s">
        <v>3222</v>
      </c>
      <c r="J276" t="s">
        <v>3223</v>
      </c>
      <c r="K276" t="s">
        <v>74</v>
      </c>
      <c r="L276" t="s">
        <v>74</v>
      </c>
      <c r="M276" t="s">
        <v>77</v>
      </c>
      <c r="N276" t="s">
        <v>78</v>
      </c>
      <c r="O276" t="s">
        <v>74</v>
      </c>
      <c r="P276" t="s">
        <v>74</v>
      </c>
      <c r="Q276" t="s">
        <v>74</v>
      </c>
      <c r="R276" t="s">
        <v>74</v>
      </c>
      <c r="S276" t="s">
        <v>74</v>
      </c>
      <c r="T276" t="s">
        <v>3224</v>
      </c>
      <c r="U276" t="s">
        <v>74</v>
      </c>
      <c r="V276" t="s">
        <v>3225</v>
      </c>
      <c r="W276" t="s">
        <v>74</v>
      </c>
      <c r="X276" t="s">
        <v>74</v>
      </c>
      <c r="Y276" t="s">
        <v>3226</v>
      </c>
      <c r="Z276" t="s">
        <v>74</v>
      </c>
      <c r="AA276" t="s">
        <v>74</v>
      </c>
      <c r="AB276" t="s">
        <v>74</v>
      </c>
      <c r="AC276" t="s">
        <v>74</v>
      </c>
      <c r="AD276" t="s">
        <v>74</v>
      </c>
      <c r="AE276" t="s">
        <v>74</v>
      </c>
      <c r="AF276" t="s">
        <v>74</v>
      </c>
      <c r="AG276">
        <v>0</v>
      </c>
      <c r="AH276">
        <v>5</v>
      </c>
      <c r="AI276">
        <v>5</v>
      </c>
      <c r="AJ276">
        <v>0</v>
      </c>
      <c r="AK276">
        <v>3</v>
      </c>
      <c r="AL276" t="s">
        <v>1048</v>
      </c>
      <c r="AM276" t="s">
        <v>1049</v>
      </c>
      <c r="AN276" t="s">
        <v>1050</v>
      </c>
      <c r="AO276" t="s">
        <v>3227</v>
      </c>
      <c r="AP276" t="s">
        <v>74</v>
      </c>
      <c r="AQ276" t="s">
        <v>74</v>
      </c>
      <c r="AR276" t="s">
        <v>3228</v>
      </c>
      <c r="AS276" t="s">
        <v>3229</v>
      </c>
      <c r="AT276" t="s">
        <v>2826</v>
      </c>
      <c r="AU276">
        <v>1994</v>
      </c>
      <c r="AV276">
        <v>8</v>
      </c>
      <c r="AW276">
        <v>3</v>
      </c>
      <c r="AX276" t="s">
        <v>74</v>
      </c>
      <c r="AY276" t="s">
        <v>74</v>
      </c>
      <c r="AZ276" t="s">
        <v>74</v>
      </c>
      <c r="BA276" t="s">
        <v>74</v>
      </c>
      <c r="BB276">
        <v>419</v>
      </c>
      <c r="BC276">
        <v>426</v>
      </c>
      <c r="BD276" t="s">
        <v>74</v>
      </c>
      <c r="BE276" t="s">
        <v>3230</v>
      </c>
      <c r="BF276" t="str">
        <f>HYPERLINK("http://dx.doi.org/10.2307/2389836","http://dx.doi.org/10.2307/2389836")</f>
        <v>http://dx.doi.org/10.2307/2389836</v>
      </c>
      <c r="BG276" t="s">
        <v>74</v>
      </c>
      <c r="BH276" t="s">
        <v>74</v>
      </c>
      <c r="BI276">
        <v>8</v>
      </c>
      <c r="BJ276" t="s">
        <v>92</v>
      </c>
      <c r="BK276" t="s">
        <v>93</v>
      </c>
      <c r="BL276" t="s">
        <v>94</v>
      </c>
      <c r="BM276" t="s">
        <v>3231</v>
      </c>
      <c r="BN276" t="s">
        <v>74</v>
      </c>
      <c r="BO276" t="s">
        <v>74</v>
      </c>
      <c r="BP276" t="s">
        <v>74</v>
      </c>
      <c r="BQ276" t="s">
        <v>74</v>
      </c>
      <c r="BR276" t="s">
        <v>96</v>
      </c>
      <c r="BS276" t="s">
        <v>3232</v>
      </c>
      <c r="BT276" t="str">
        <f>HYPERLINK("https%3A%2F%2Fwww.webofscience.com%2Fwos%2Fwoscc%2Ffull-record%2FWOS:A1994NT77900017","View Full Record in Web of Science")</f>
        <v>View Full Record in Web of Science</v>
      </c>
    </row>
    <row r="277" spans="1:72" x14ac:dyDescent="0.15">
      <c r="A277" t="s">
        <v>72</v>
      </c>
      <c r="B277" t="s">
        <v>3233</v>
      </c>
      <c r="C277" t="s">
        <v>74</v>
      </c>
      <c r="D277" t="s">
        <v>74</v>
      </c>
      <c r="E277" t="s">
        <v>74</v>
      </c>
      <c r="F277" t="s">
        <v>3233</v>
      </c>
      <c r="G277" t="s">
        <v>74</v>
      </c>
      <c r="H277" t="s">
        <v>74</v>
      </c>
      <c r="I277" t="s">
        <v>3234</v>
      </c>
      <c r="J277" t="s">
        <v>806</v>
      </c>
      <c r="K277" t="s">
        <v>74</v>
      </c>
      <c r="L277" t="s">
        <v>74</v>
      </c>
      <c r="M277" t="s">
        <v>77</v>
      </c>
      <c r="N277" t="s">
        <v>78</v>
      </c>
      <c r="O277" t="s">
        <v>74</v>
      </c>
      <c r="P277" t="s">
        <v>74</v>
      </c>
      <c r="Q277" t="s">
        <v>74</v>
      </c>
      <c r="R277" t="s">
        <v>74</v>
      </c>
      <c r="S277" t="s">
        <v>74</v>
      </c>
      <c r="T277" t="s">
        <v>74</v>
      </c>
      <c r="U277" t="s">
        <v>74</v>
      </c>
      <c r="V277" t="s">
        <v>3235</v>
      </c>
      <c r="W277" t="s">
        <v>3236</v>
      </c>
      <c r="X277" t="s">
        <v>3237</v>
      </c>
      <c r="Y277" t="s">
        <v>3238</v>
      </c>
      <c r="Z277" t="s">
        <v>74</v>
      </c>
      <c r="AA277" t="s">
        <v>3239</v>
      </c>
      <c r="AB277" t="s">
        <v>3240</v>
      </c>
      <c r="AC277" t="s">
        <v>74</v>
      </c>
      <c r="AD277" t="s">
        <v>74</v>
      </c>
      <c r="AE277" t="s">
        <v>74</v>
      </c>
      <c r="AF277" t="s">
        <v>74</v>
      </c>
      <c r="AG277">
        <v>25</v>
      </c>
      <c r="AH277">
        <v>66</v>
      </c>
      <c r="AI277">
        <v>78</v>
      </c>
      <c r="AJ277">
        <v>1</v>
      </c>
      <c r="AK277">
        <v>7</v>
      </c>
      <c r="AL277" t="s">
        <v>813</v>
      </c>
      <c r="AM277" t="s">
        <v>814</v>
      </c>
      <c r="AN277" t="s">
        <v>815</v>
      </c>
      <c r="AO277" t="s">
        <v>816</v>
      </c>
      <c r="AP277" t="s">
        <v>74</v>
      </c>
      <c r="AQ277" t="s">
        <v>74</v>
      </c>
      <c r="AR277" t="s">
        <v>806</v>
      </c>
      <c r="AS277" t="s">
        <v>188</v>
      </c>
      <c r="AT277" t="s">
        <v>2826</v>
      </c>
      <c r="AU277">
        <v>1994</v>
      </c>
      <c r="AV277">
        <v>22</v>
      </c>
      <c r="AW277">
        <v>6</v>
      </c>
      <c r="AX277" t="s">
        <v>74</v>
      </c>
      <c r="AY277" t="s">
        <v>74</v>
      </c>
      <c r="AZ277" t="s">
        <v>74</v>
      </c>
      <c r="BA277" t="s">
        <v>74</v>
      </c>
      <c r="BB277">
        <v>527</v>
      </c>
      <c r="BC277" t="s">
        <v>200</v>
      </c>
      <c r="BD277" t="s">
        <v>74</v>
      </c>
      <c r="BE277" t="s">
        <v>3241</v>
      </c>
      <c r="BF277" t="str">
        <f>HYPERLINK("http://dx.doi.org/10.1130/0091-7613(1994)022&lt;0527:CADRLC&gt;2.3.CO;2","http://dx.doi.org/10.1130/0091-7613(1994)022&lt;0527:CADRLC&gt;2.3.CO;2")</f>
        <v>http://dx.doi.org/10.1130/0091-7613(1994)022&lt;0527:CADRLC&gt;2.3.CO;2</v>
      </c>
      <c r="BG277" t="s">
        <v>74</v>
      </c>
      <c r="BH277" t="s">
        <v>74</v>
      </c>
      <c r="BI277">
        <v>0</v>
      </c>
      <c r="BJ277" t="s">
        <v>188</v>
      </c>
      <c r="BK277" t="s">
        <v>93</v>
      </c>
      <c r="BL277" t="s">
        <v>188</v>
      </c>
      <c r="BM277" t="s">
        <v>3242</v>
      </c>
      <c r="BN277" t="s">
        <v>74</v>
      </c>
      <c r="BO277" t="s">
        <v>74</v>
      </c>
      <c r="BP277" t="s">
        <v>74</v>
      </c>
      <c r="BQ277" t="s">
        <v>74</v>
      </c>
      <c r="BR277" t="s">
        <v>96</v>
      </c>
      <c r="BS277" t="s">
        <v>3243</v>
      </c>
      <c r="BT277" t="str">
        <f>HYPERLINK("https%3A%2F%2Fwww.webofscience.com%2Fwos%2Fwoscc%2Ffull-record%2FWOS:A1994NP19400012","View Full Record in Web of Science")</f>
        <v>View Full Record in Web of Science</v>
      </c>
    </row>
    <row r="278" spans="1:72" x14ac:dyDescent="0.15">
      <c r="A278" t="s">
        <v>72</v>
      </c>
      <c r="B278" t="s">
        <v>3244</v>
      </c>
      <c r="C278" t="s">
        <v>74</v>
      </c>
      <c r="D278" t="s">
        <v>74</v>
      </c>
      <c r="E278" t="s">
        <v>74</v>
      </c>
      <c r="F278" t="s">
        <v>3244</v>
      </c>
      <c r="G278" t="s">
        <v>74</v>
      </c>
      <c r="H278" t="s">
        <v>74</v>
      </c>
      <c r="I278" t="s">
        <v>3245</v>
      </c>
      <c r="J278" t="s">
        <v>904</v>
      </c>
      <c r="K278" t="s">
        <v>74</v>
      </c>
      <c r="L278" t="s">
        <v>74</v>
      </c>
      <c r="M278" t="s">
        <v>77</v>
      </c>
      <c r="N278" t="s">
        <v>78</v>
      </c>
      <c r="O278" t="s">
        <v>74</v>
      </c>
      <c r="P278" t="s">
        <v>74</v>
      </c>
      <c r="Q278" t="s">
        <v>74</v>
      </c>
      <c r="R278" t="s">
        <v>74</v>
      </c>
      <c r="S278" t="s">
        <v>74</v>
      </c>
      <c r="T278" t="s">
        <v>74</v>
      </c>
      <c r="U278" t="s">
        <v>3246</v>
      </c>
      <c r="V278" t="s">
        <v>3247</v>
      </c>
      <c r="W278" t="s">
        <v>3248</v>
      </c>
      <c r="X278" t="s">
        <v>1292</v>
      </c>
      <c r="Y278" t="s">
        <v>3249</v>
      </c>
      <c r="Z278" t="s">
        <v>74</v>
      </c>
      <c r="AA278" t="s">
        <v>74</v>
      </c>
      <c r="AB278" t="s">
        <v>74</v>
      </c>
      <c r="AC278" t="s">
        <v>74</v>
      </c>
      <c r="AD278" t="s">
        <v>74</v>
      </c>
      <c r="AE278" t="s">
        <v>74</v>
      </c>
      <c r="AF278" t="s">
        <v>74</v>
      </c>
      <c r="AG278">
        <v>19</v>
      </c>
      <c r="AH278">
        <v>34</v>
      </c>
      <c r="AI278">
        <v>35</v>
      </c>
      <c r="AJ278">
        <v>0</v>
      </c>
      <c r="AK278">
        <v>0</v>
      </c>
      <c r="AL278" t="s">
        <v>108</v>
      </c>
      <c r="AM278" t="s">
        <v>109</v>
      </c>
      <c r="AN278" t="s">
        <v>127</v>
      </c>
      <c r="AO278" t="s">
        <v>909</v>
      </c>
      <c r="AP278" t="s">
        <v>74</v>
      </c>
      <c r="AQ278" t="s">
        <v>74</v>
      </c>
      <c r="AR278" t="s">
        <v>910</v>
      </c>
      <c r="AS278" t="s">
        <v>911</v>
      </c>
      <c r="AT278" t="s">
        <v>2826</v>
      </c>
      <c r="AU278">
        <v>1994</v>
      </c>
      <c r="AV278">
        <v>56</v>
      </c>
      <c r="AW278">
        <v>8</v>
      </c>
      <c r="AX278" t="s">
        <v>74</v>
      </c>
      <c r="AY278" t="s">
        <v>74</v>
      </c>
      <c r="AZ278" t="s">
        <v>74</v>
      </c>
      <c r="BA278" t="s">
        <v>74</v>
      </c>
      <c r="BB278">
        <v>961</v>
      </c>
      <c r="BC278">
        <v>977</v>
      </c>
      <c r="BD278" t="s">
        <v>74</v>
      </c>
      <c r="BE278" t="s">
        <v>3250</v>
      </c>
      <c r="BF278" t="str">
        <f>HYPERLINK("http://dx.doi.org/10.1016/0021-9169(94)90157-0","http://dx.doi.org/10.1016/0021-9169(94)90157-0")</f>
        <v>http://dx.doi.org/10.1016/0021-9169(94)90157-0</v>
      </c>
      <c r="BG278" t="s">
        <v>74</v>
      </c>
      <c r="BH278" t="s">
        <v>74</v>
      </c>
      <c r="BI278">
        <v>17</v>
      </c>
      <c r="BJ278" t="s">
        <v>293</v>
      </c>
      <c r="BK278" t="s">
        <v>93</v>
      </c>
      <c r="BL278" t="s">
        <v>293</v>
      </c>
      <c r="BM278" t="s">
        <v>3251</v>
      </c>
      <c r="BN278" t="s">
        <v>74</v>
      </c>
      <c r="BO278" t="s">
        <v>74</v>
      </c>
      <c r="BP278" t="s">
        <v>74</v>
      </c>
      <c r="BQ278" t="s">
        <v>74</v>
      </c>
      <c r="BR278" t="s">
        <v>96</v>
      </c>
      <c r="BS278" t="s">
        <v>3252</v>
      </c>
      <c r="BT278" t="str">
        <f>HYPERLINK("https%3A%2F%2Fwww.webofscience.com%2Fwos%2Fwoscc%2Ffull-record%2FWOS:A1994NP01400008","View Full Record in Web of Science")</f>
        <v>View Full Record in Web of Science</v>
      </c>
    </row>
    <row r="279" spans="1:72" x14ac:dyDescent="0.15">
      <c r="A279" t="s">
        <v>72</v>
      </c>
      <c r="B279" t="s">
        <v>3253</v>
      </c>
      <c r="C279" t="s">
        <v>74</v>
      </c>
      <c r="D279" t="s">
        <v>74</v>
      </c>
      <c r="E279" t="s">
        <v>74</v>
      </c>
      <c r="F279" t="s">
        <v>3253</v>
      </c>
      <c r="G279" t="s">
        <v>74</v>
      </c>
      <c r="H279" t="s">
        <v>74</v>
      </c>
      <c r="I279" t="s">
        <v>3254</v>
      </c>
      <c r="J279" t="s">
        <v>3255</v>
      </c>
      <c r="K279" t="s">
        <v>74</v>
      </c>
      <c r="L279" t="s">
        <v>74</v>
      </c>
      <c r="M279" t="s">
        <v>77</v>
      </c>
      <c r="N279" t="s">
        <v>78</v>
      </c>
      <c r="O279" t="s">
        <v>74</v>
      </c>
      <c r="P279" t="s">
        <v>74</v>
      </c>
      <c r="Q279" t="s">
        <v>74</v>
      </c>
      <c r="R279" t="s">
        <v>74</v>
      </c>
      <c r="S279" t="s">
        <v>74</v>
      </c>
      <c r="T279" t="s">
        <v>74</v>
      </c>
      <c r="U279" t="s">
        <v>3256</v>
      </c>
      <c r="V279" t="s">
        <v>3257</v>
      </c>
      <c r="W279" t="s">
        <v>74</v>
      </c>
      <c r="X279" t="s">
        <v>74</v>
      </c>
      <c r="Y279" t="s">
        <v>3258</v>
      </c>
      <c r="Z279" t="s">
        <v>74</v>
      </c>
      <c r="AA279" t="s">
        <v>74</v>
      </c>
      <c r="AB279" t="s">
        <v>74</v>
      </c>
      <c r="AC279" t="s">
        <v>74</v>
      </c>
      <c r="AD279" t="s">
        <v>74</v>
      </c>
      <c r="AE279" t="s">
        <v>74</v>
      </c>
      <c r="AF279" t="s">
        <v>74</v>
      </c>
      <c r="AG279">
        <v>7</v>
      </c>
      <c r="AH279">
        <v>8</v>
      </c>
      <c r="AI279">
        <v>9</v>
      </c>
      <c r="AJ279">
        <v>0</v>
      </c>
      <c r="AK279">
        <v>3</v>
      </c>
      <c r="AL279" t="s">
        <v>3259</v>
      </c>
      <c r="AM279" t="s">
        <v>3260</v>
      </c>
      <c r="AN279" t="s">
        <v>3261</v>
      </c>
      <c r="AO279" t="s">
        <v>3262</v>
      </c>
      <c r="AP279" t="s">
        <v>74</v>
      </c>
      <c r="AQ279" t="s">
        <v>74</v>
      </c>
      <c r="AR279" t="s">
        <v>3263</v>
      </c>
      <c r="AS279" t="s">
        <v>3264</v>
      </c>
      <c r="AT279" t="s">
        <v>3265</v>
      </c>
      <c r="AU279">
        <v>1994</v>
      </c>
      <c r="AV279">
        <v>65</v>
      </c>
      <c r="AW279">
        <v>3</v>
      </c>
      <c r="AX279" t="s">
        <v>74</v>
      </c>
      <c r="AY279" t="s">
        <v>74</v>
      </c>
      <c r="AZ279" t="s">
        <v>74</v>
      </c>
      <c r="BA279" t="s">
        <v>74</v>
      </c>
      <c r="BB279">
        <v>376</v>
      </c>
      <c r="BC279">
        <v>380</v>
      </c>
      <c r="BD279" t="s">
        <v>74</v>
      </c>
      <c r="BE279" t="s">
        <v>74</v>
      </c>
      <c r="BF279" t="s">
        <v>74</v>
      </c>
      <c r="BG279" t="s">
        <v>74</v>
      </c>
      <c r="BH279" t="s">
        <v>74</v>
      </c>
      <c r="BI279">
        <v>5</v>
      </c>
      <c r="BJ279" t="s">
        <v>1940</v>
      </c>
      <c r="BK279" t="s">
        <v>93</v>
      </c>
      <c r="BL279" t="s">
        <v>1041</v>
      </c>
      <c r="BM279" t="s">
        <v>3266</v>
      </c>
      <c r="BN279" t="s">
        <v>74</v>
      </c>
      <c r="BO279" t="s">
        <v>74</v>
      </c>
      <c r="BP279" t="s">
        <v>74</v>
      </c>
      <c r="BQ279" t="s">
        <v>74</v>
      </c>
      <c r="BR279" t="s">
        <v>96</v>
      </c>
      <c r="BS279" t="s">
        <v>3267</v>
      </c>
      <c r="BT279" t="str">
        <f>HYPERLINK("https%3A%2F%2Fwww.webofscience.com%2Fwos%2Fwoscc%2Ffull-record%2FWOS:A1994PC50100009","View Full Record in Web of Science")</f>
        <v>View Full Record in Web of Science</v>
      </c>
    </row>
    <row r="280" spans="1:72" x14ac:dyDescent="0.15">
      <c r="A280" t="s">
        <v>72</v>
      </c>
      <c r="B280" t="s">
        <v>3268</v>
      </c>
      <c r="C280" t="s">
        <v>74</v>
      </c>
      <c r="D280" t="s">
        <v>74</v>
      </c>
      <c r="E280" t="s">
        <v>74</v>
      </c>
      <c r="F280" t="s">
        <v>3268</v>
      </c>
      <c r="G280" t="s">
        <v>74</v>
      </c>
      <c r="H280" t="s">
        <v>74</v>
      </c>
      <c r="I280" t="s">
        <v>3269</v>
      </c>
      <c r="J280" t="s">
        <v>3270</v>
      </c>
      <c r="K280" t="s">
        <v>74</v>
      </c>
      <c r="L280" t="s">
        <v>74</v>
      </c>
      <c r="M280" t="s">
        <v>77</v>
      </c>
      <c r="N280" t="s">
        <v>78</v>
      </c>
      <c r="O280" t="s">
        <v>74</v>
      </c>
      <c r="P280" t="s">
        <v>74</v>
      </c>
      <c r="Q280" t="s">
        <v>74</v>
      </c>
      <c r="R280" t="s">
        <v>74</v>
      </c>
      <c r="S280" t="s">
        <v>74</v>
      </c>
      <c r="T280" t="s">
        <v>3271</v>
      </c>
      <c r="U280" t="s">
        <v>74</v>
      </c>
      <c r="V280" t="s">
        <v>74</v>
      </c>
      <c r="W280" t="s">
        <v>74</v>
      </c>
      <c r="X280" t="s">
        <v>74</v>
      </c>
      <c r="Y280" t="s">
        <v>3272</v>
      </c>
      <c r="Z280" t="s">
        <v>74</v>
      </c>
      <c r="AA280" t="s">
        <v>74</v>
      </c>
      <c r="AB280" t="s">
        <v>74</v>
      </c>
      <c r="AC280" t="s">
        <v>74</v>
      </c>
      <c r="AD280" t="s">
        <v>74</v>
      </c>
      <c r="AE280" t="s">
        <v>74</v>
      </c>
      <c r="AF280" t="s">
        <v>74</v>
      </c>
      <c r="AG280">
        <v>7</v>
      </c>
      <c r="AH280">
        <v>18</v>
      </c>
      <c r="AI280">
        <v>19</v>
      </c>
      <c r="AJ280">
        <v>0</v>
      </c>
      <c r="AK280">
        <v>3</v>
      </c>
      <c r="AL280" t="s">
        <v>1641</v>
      </c>
      <c r="AM280" t="s">
        <v>305</v>
      </c>
      <c r="AN280" t="s">
        <v>1642</v>
      </c>
      <c r="AO280" t="s">
        <v>3273</v>
      </c>
      <c r="AP280" t="s">
        <v>74</v>
      </c>
      <c r="AQ280" t="s">
        <v>74</v>
      </c>
      <c r="AR280" t="s">
        <v>3274</v>
      </c>
      <c r="AS280" t="s">
        <v>3275</v>
      </c>
      <c r="AT280" t="s">
        <v>2826</v>
      </c>
      <c r="AU280">
        <v>1994</v>
      </c>
      <c r="AV280">
        <v>44</v>
      </c>
      <c r="AW280">
        <v>6</v>
      </c>
      <c r="AX280" t="s">
        <v>74</v>
      </c>
      <c r="AY280" t="s">
        <v>74</v>
      </c>
      <c r="AZ280" t="s">
        <v>74</v>
      </c>
      <c r="BA280" t="s">
        <v>74</v>
      </c>
      <c r="BB280">
        <v>997</v>
      </c>
      <c r="BC280">
        <v>1004</v>
      </c>
      <c r="BD280" t="s">
        <v>74</v>
      </c>
      <c r="BE280" t="s">
        <v>3276</v>
      </c>
      <c r="BF280" t="str">
        <f>HYPERLINK("http://dx.doi.org/10.1006/jfbi.1994.1092","http://dx.doi.org/10.1006/jfbi.1994.1092")</f>
        <v>http://dx.doi.org/10.1006/jfbi.1994.1092</v>
      </c>
      <c r="BG280" t="s">
        <v>74</v>
      </c>
      <c r="BH280" t="s">
        <v>74</v>
      </c>
      <c r="BI280">
        <v>8</v>
      </c>
      <c r="BJ280" t="s">
        <v>1974</v>
      </c>
      <c r="BK280" t="s">
        <v>93</v>
      </c>
      <c r="BL280" t="s">
        <v>1974</v>
      </c>
      <c r="BM280" t="s">
        <v>3277</v>
      </c>
      <c r="BN280" t="s">
        <v>74</v>
      </c>
      <c r="BO280" t="s">
        <v>74</v>
      </c>
      <c r="BP280" t="s">
        <v>74</v>
      </c>
      <c r="BQ280" t="s">
        <v>74</v>
      </c>
      <c r="BR280" t="s">
        <v>96</v>
      </c>
      <c r="BS280" t="s">
        <v>3278</v>
      </c>
      <c r="BT280" t="str">
        <f>HYPERLINK("https%3A%2F%2Fwww.webofscience.com%2Fwos%2Fwoscc%2Ffull-record%2FWOS:A1994NT76200007","View Full Record in Web of Science")</f>
        <v>View Full Record in Web of Science</v>
      </c>
    </row>
    <row r="281" spans="1:72" x14ac:dyDescent="0.15">
      <c r="A281" t="s">
        <v>72</v>
      </c>
      <c r="B281" t="s">
        <v>3279</v>
      </c>
      <c r="C281" t="s">
        <v>74</v>
      </c>
      <c r="D281" t="s">
        <v>74</v>
      </c>
      <c r="E281" t="s">
        <v>74</v>
      </c>
      <c r="F281" t="s">
        <v>3279</v>
      </c>
      <c r="G281" t="s">
        <v>74</v>
      </c>
      <c r="H281" t="s">
        <v>74</v>
      </c>
      <c r="I281" t="s">
        <v>3280</v>
      </c>
      <c r="J281" t="s">
        <v>1013</v>
      </c>
      <c r="K281" t="s">
        <v>74</v>
      </c>
      <c r="L281" t="s">
        <v>74</v>
      </c>
      <c r="M281" t="s">
        <v>77</v>
      </c>
      <c r="N281" t="s">
        <v>78</v>
      </c>
      <c r="O281" t="s">
        <v>74</v>
      </c>
      <c r="P281" t="s">
        <v>74</v>
      </c>
      <c r="Q281" t="s">
        <v>74</v>
      </c>
      <c r="R281" t="s">
        <v>74</v>
      </c>
      <c r="S281" t="s">
        <v>74</v>
      </c>
      <c r="T281" t="s">
        <v>74</v>
      </c>
      <c r="U281" t="s">
        <v>3281</v>
      </c>
      <c r="V281" t="s">
        <v>3282</v>
      </c>
      <c r="W281" t="s">
        <v>3283</v>
      </c>
      <c r="X281" t="s">
        <v>717</v>
      </c>
      <c r="Y281" t="s">
        <v>3284</v>
      </c>
      <c r="Z281" t="s">
        <v>74</v>
      </c>
      <c r="AA281" t="s">
        <v>3285</v>
      </c>
      <c r="AB281" t="s">
        <v>3286</v>
      </c>
      <c r="AC281" t="s">
        <v>74</v>
      </c>
      <c r="AD281" t="s">
        <v>74</v>
      </c>
      <c r="AE281" t="s">
        <v>74</v>
      </c>
      <c r="AF281" t="s">
        <v>74</v>
      </c>
      <c r="AG281">
        <v>29</v>
      </c>
      <c r="AH281">
        <v>221</v>
      </c>
      <c r="AI281">
        <v>232</v>
      </c>
      <c r="AJ281">
        <v>1</v>
      </c>
      <c r="AK281">
        <v>35</v>
      </c>
      <c r="AL281" t="s">
        <v>893</v>
      </c>
      <c r="AM281" t="s">
        <v>894</v>
      </c>
      <c r="AN281" t="s">
        <v>2146</v>
      </c>
      <c r="AO281" t="s">
        <v>1019</v>
      </c>
      <c r="AP281" t="s">
        <v>74</v>
      </c>
      <c r="AQ281" t="s">
        <v>74</v>
      </c>
      <c r="AR281" t="s">
        <v>1021</v>
      </c>
      <c r="AS281" t="s">
        <v>1022</v>
      </c>
      <c r="AT281" t="s">
        <v>2826</v>
      </c>
      <c r="AU281">
        <v>1994</v>
      </c>
      <c r="AV281">
        <v>24</v>
      </c>
      <c r="AW281">
        <v>6</v>
      </c>
      <c r="AX281" t="s">
        <v>74</v>
      </c>
      <c r="AY281" t="s">
        <v>74</v>
      </c>
      <c r="AZ281" t="s">
        <v>74</v>
      </c>
      <c r="BA281" t="s">
        <v>74</v>
      </c>
      <c r="BB281">
        <v>1137</v>
      </c>
      <c r="BC281">
        <v>1152</v>
      </c>
      <c r="BD281" t="s">
        <v>74</v>
      </c>
      <c r="BE281" t="s">
        <v>3287</v>
      </c>
      <c r="BF281" t="str">
        <f>HYPERLINK("http://dx.doi.org/10.1175/1520-0485(1994)024&lt;1137:DCCAOV&gt;2.0.CO;2","http://dx.doi.org/10.1175/1520-0485(1994)024&lt;1137:DCCAOV&gt;2.0.CO;2")</f>
        <v>http://dx.doi.org/10.1175/1520-0485(1994)024&lt;1137:DCCAOV&gt;2.0.CO;2</v>
      </c>
      <c r="BG281" t="s">
        <v>74</v>
      </c>
      <c r="BH281" t="s">
        <v>74</v>
      </c>
      <c r="BI281">
        <v>16</v>
      </c>
      <c r="BJ281" t="s">
        <v>364</v>
      </c>
      <c r="BK281" t="s">
        <v>93</v>
      </c>
      <c r="BL281" t="s">
        <v>364</v>
      </c>
      <c r="BM281" t="s">
        <v>3288</v>
      </c>
      <c r="BN281" t="s">
        <v>74</v>
      </c>
      <c r="BO281" t="s">
        <v>334</v>
      </c>
      <c r="BP281" t="s">
        <v>74</v>
      </c>
      <c r="BQ281" t="s">
        <v>74</v>
      </c>
      <c r="BR281" t="s">
        <v>96</v>
      </c>
      <c r="BS281" t="s">
        <v>3289</v>
      </c>
      <c r="BT281" t="str">
        <f>HYPERLINK("https%3A%2F%2Fwww.webofscience.com%2Fwos%2Fwoscc%2Ffull-record%2FWOS:A1994NT49200004","View Full Record in Web of Science")</f>
        <v>View Full Record in Web of Science</v>
      </c>
    </row>
    <row r="282" spans="1:72" x14ac:dyDescent="0.15">
      <c r="A282" t="s">
        <v>72</v>
      </c>
      <c r="B282" t="s">
        <v>3290</v>
      </c>
      <c r="C282" t="s">
        <v>74</v>
      </c>
      <c r="D282" t="s">
        <v>74</v>
      </c>
      <c r="E282" t="s">
        <v>74</v>
      </c>
      <c r="F282" t="s">
        <v>3290</v>
      </c>
      <c r="G282" t="s">
        <v>74</v>
      </c>
      <c r="H282" t="s">
        <v>74</v>
      </c>
      <c r="I282" t="s">
        <v>3291</v>
      </c>
      <c r="J282" t="s">
        <v>1013</v>
      </c>
      <c r="K282" t="s">
        <v>74</v>
      </c>
      <c r="L282" t="s">
        <v>74</v>
      </c>
      <c r="M282" t="s">
        <v>77</v>
      </c>
      <c r="N282" t="s">
        <v>78</v>
      </c>
      <c r="O282" t="s">
        <v>74</v>
      </c>
      <c r="P282" t="s">
        <v>74</v>
      </c>
      <c r="Q282" t="s">
        <v>74</v>
      </c>
      <c r="R282" t="s">
        <v>74</v>
      </c>
      <c r="S282" t="s">
        <v>74</v>
      </c>
      <c r="T282" t="s">
        <v>74</v>
      </c>
      <c r="U282" t="s">
        <v>3292</v>
      </c>
      <c r="V282" t="s">
        <v>3293</v>
      </c>
      <c r="W282" t="s">
        <v>3294</v>
      </c>
      <c r="X282" t="s">
        <v>3295</v>
      </c>
      <c r="Y282" t="s">
        <v>74</v>
      </c>
      <c r="Z282" t="s">
        <v>74</v>
      </c>
      <c r="AA282" t="s">
        <v>74</v>
      </c>
      <c r="AB282" t="s">
        <v>74</v>
      </c>
      <c r="AC282" t="s">
        <v>74</v>
      </c>
      <c r="AD282" t="s">
        <v>74</v>
      </c>
      <c r="AE282" t="s">
        <v>74</v>
      </c>
      <c r="AF282" t="s">
        <v>74</v>
      </c>
      <c r="AG282">
        <v>30</v>
      </c>
      <c r="AH282">
        <v>43</v>
      </c>
      <c r="AI282">
        <v>43</v>
      </c>
      <c r="AJ282">
        <v>0</v>
      </c>
      <c r="AK282">
        <v>4</v>
      </c>
      <c r="AL282" t="s">
        <v>893</v>
      </c>
      <c r="AM282" t="s">
        <v>894</v>
      </c>
      <c r="AN282" t="s">
        <v>895</v>
      </c>
      <c r="AO282" t="s">
        <v>1019</v>
      </c>
      <c r="AP282" t="s">
        <v>1020</v>
      </c>
      <c r="AQ282" t="s">
        <v>74</v>
      </c>
      <c r="AR282" t="s">
        <v>1021</v>
      </c>
      <c r="AS282" t="s">
        <v>1022</v>
      </c>
      <c r="AT282" t="s">
        <v>2826</v>
      </c>
      <c r="AU282">
        <v>1994</v>
      </c>
      <c r="AV282">
        <v>24</v>
      </c>
      <c r="AW282">
        <v>6</v>
      </c>
      <c r="AX282" t="s">
        <v>74</v>
      </c>
      <c r="AY282" t="s">
        <v>74</v>
      </c>
      <c r="AZ282" t="s">
        <v>74</v>
      </c>
      <c r="BA282" t="s">
        <v>74</v>
      </c>
      <c r="BB282">
        <v>1201</v>
      </c>
      <c r="BC282">
        <v>1223</v>
      </c>
      <c r="BD282" t="s">
        <v>74</v>
      </c>
      <c r="BE282" t="s">
        <v>3296</v>
      </c>
      <c r="BF282" t="str">
        <f>HYPERLINK("http://dx.doi.org/10.1175/1520-0485(1994)024&lt;1201:IMBOTA&gt;2.0.CO;2","http://dx.doi.org/10.1175/1520-0485(1994)024&lt;1201:IMBOTA&gt;2.0.CO;2")</f>
        <v>http://dx.doi.org/10.1175/1520-0485(1994)024&lt;1201:IMBOTA&gt;2.0.CO;2</v>
      </c>
      <c r="BG282" t="s">
        <v>74</v>
      </c>
      <c r="BH282" t="s">
        <v>74</v>
      </c>
      <c r="BI282">
        <v>23</v>
      </c>
      <c r="BJ282" t="s">
        <v>364</v>
      </c>
      <c r="BK282" t="s">
        <v>93</v>
      </c>
      <c r="BL282" t="s">
        <v>364</v>
      </c>
      <c r="BM282" t="s">
        <v>3288</v>
      </c>
      <c r="BN282" t="s">
        <v>74</v>
      </c>
      <c r="BO282" t="s">
        <v>334</v>
      </c>
      <c r="BP282" t="s">
        <v>74</v>
      </c>
      <c r="BQ282" t="s">
        <v>74</v>
      </c>
      <c r="BR282" t="s">
        <v>96</v>
      </c>
      <c r="BS282" t="s">
        <v>3297</v>
      </c>
      <c r="BT282" t="str">
        <f>HYPERLINK("https%3A%2F%2Fwww.webofscience.com%2Fwos%2Fwoscc%2Ffull-record%2FWOS:A1994NT49200008","View Full Record in Web of Science")</f>
        <v>View Full Record in Web of Science</v>
      </c>
    </row>
    <row r="283" spans="1:72" x14ac:dyDescent="0.15">
      <c r="A283" t="s">
        <v>72</v>
      </c>
      <c r="B283" t="s">
        <v>3298</v>
      </c>
      <c r="C283" t="s">
        <v>74</v>
      </c>
      <c r="D283" t="s">
        <v>74</v>
      </c>
      <c r="E283" t="s">
        <v>74</v>
      </c>
      <c r="F283" t="s">
        <v>3298</v>
      </c>
      <c r="G283" t="s">
        <v>74</v>
      </c>
      <c r="H283" t="s">
        <v>74</v>
      </c>
      <c r="I283" t="s">
        <v>3299</v>
      </c>
      <c r="J283" t="s">
        <v>1013</v>
      </c>
      <c r="K283" t="s">
        <v>74</v>
      </c>
      <c r="L283" t="s">
        <v>74</v>
      </c>
      <c r="M283" t="s">
        <v>77</v>
      </c>
      <c r="N283" t="s">
        <v>78</v>
      </c>
      <c r="O283" t="s">
        <v>74</v>
      </c>
      <c r="P283" t="s">
        <v>74</v>
      </c>
      <c r="Q283" t="s">
        <v>74</v>
      </c>
      <c r="R283" t="s">
        <v>74</v>
      </c>
      <c r="S283" t="s">
        <v>74</v>
      </c>
      <c r="T283" t="s">
        <v>74</v>
      </c>
      <c r="U283" t="s">
        <v>3300</v>
      </c>
      <c r="V283" t="s">
        <v>3301</v>
      </c>
      <c r="W283" t="s">
        <v>3302</v>
      </c>
      <c r="X283" t="s">
        <v>717</v>
      </c>
      <c r="Y283" t="s">
        <v>74</v>
      </c>
      <c r="Z283" t="s">
        <v>74</v>
      </c>
      <c r="AA283" t="s">
        <v>3303</v>
      </c>
      <c r="AB283" t="s">
        <v>3304</v>
      </c>
      <c r="AC283" t="s">
        <v>74</v>
      </c>
      <c r="AD283" t="s">
        <v>74</v>
      </c>
      <c r="AE283" t="s">
        <v>74</v>
      </c>
      <c r="AF283" t="s">
        <v>74</v>
      </c>
      <c r="AG283">
        <v>50</v>
      </c>
      <c r="AH283">
        <v>77</v>
      </c>
      <c r="AI283">
        <v>77</v>
      </c>
      <c r="AJ283">
        <v>1</v>
      </c>
      <c r="AK283">
        <v>7</v>
      </c>
      <c r="AL283" t="s">
        <v>893</v>
      </c>
      <c r="AM283" t="s">
        <v>894</v>
      </c>
      <c r="AN283" t="s">
        <v>2146</v>
      </c>
      <c r="AO283" t="s">
        <v>1019</v>
      </c>
      <c r="AP283" t="s">
        <v>74</v>
      </c>
      <c r="AQ283" t="s">
        <v>74</v>
      </c>
      <c r="AR283" t="s">
        <v>1021</v>
      </c>
      <c r="AS283" t="s">
        <v>1022</v>
      </c>
      <c r="AT283" t="s">
        <v>2826</v>
      </c>
      <c r="AU283">
        <v>1994</v>
      </c>
      <c r="AV283">
        <v>24</v>
      </c>
      <c r="AW283">
        <v>6</v>
      </c>
      <c r="AX283" t="s">
        <v>74</v>
      </c>
      <c r="AY283" t="s">
        <v>74</v>
      </c>
      <c r="AZ283" t="s">
        <v>74</v>
      </c>
      <c r="BA283" t="s">
        <v>74</v>
      </c>
      <c r="BB283">
        <v>1256</v>
      </c>
      <c r="BC283">
        <v>1279</v>
      </c>
      <c r="BD283" t="s">
        <v>74</v>
      </c>
      <c r="BE283" t="s">
        <v>3305</v>
      </c>
      <c r="BF283" t="str">
        <f>HYPERLINK("http://dx.doi.org/10.1175/1520-0485(1994)024&lt;1256:SOAWOG&gt;2.0.CO;2","http://dx.doi.org/10.1175/1520-0485(1994)024&lt;1256:SOAWOG&gt;2.0.CO;2")</f>
        <v>http://dx.doi.org/10.1175/1520-0485(1994)024&lt;1256:SOAWOG&gt;2.0.CO;2</v>
      </c>
      <c r="BG283" t="s">
        <v>74</v>
      </c>
      <c r="BH283" t="s">
        <v>74</v>
      </c>
      <c r="BI283">
        <v>24</v>
      </c>
      <c r="BJ283" t="s">
        <v>364</v>
      </c>
      <c r="BK283" t="s">
        <v>93</v>
      </c>
      <c r="BL283" t="s">
        <v>364</v>
      </c>
      <c r="BM283" t="s">
        <v>3288</v>
      </c>
      <c r="BN283" t="s">
        <v>74</v>
      </c>
      <c r="BO283" t="s">
        <v>1025</v>
      </c>
      <c r="BP283" t="s">
        <v>74</v>
      </c>
      <c r="BQ283" t="s">
        <v>74</v>
      </c>
      <c r="BR283" t="s">
        <v>96</v>
      </c>
      <c r="BS283" t="s">
        <v>3306</v>
      </c>
      <c r="BT283" t="str">
        <f>HYPERLINK("https%3A%2F%2Fwww.webofscience.com%2Fwos%2Fwoscc%2Ffull-record%2FWOS:A1994NT49200011","View Full Record in Web of Science")</f>
        <v>View Full Record in Web of Science</v>
      </c>
    </row>
    <row r="284" spans="1:72" x14ac:dyDescent="0.15">
      <c r="A284" t="s">
        <v>72</v>
      </c>
      <c r="B284" t="s">
        <v>3307</v>
      </c>
      <c r="C284" t="s">
        <v>74</v>
      </c>
      <c r="D284" t="s">
        <v>74</v>
      </c>
      <c r="E284" t="s">
        <v>74</v>
      </c>
      <c r="F284" t="s">
        <v>3307</v>
      </c>
      <c r="G284" t="s">
        <v>74</v>
      </c>
      <c r="H284" t="s">
        <v>74</v>
      </c>
      <c r="I284" t="s">
        <v>3308</v>
      </c>
      <c r="J284" t="s">
        <v>3309</v>
      </c>
      <c r="K284" t="s">
        <v>74</v>
      </c>
      <c r="L284" t="s">
        <v>74</v>
      </c>
      <c r="M284" t="s">
        <v>77</v>
      </c>
      <c r="N284" t="s">
        <v>78</v>
      </c>
      <c r="O284" t="s">
        <v>74</v>
      </c>
      <c r="P284" t="s">
        <v>74</v>
      </c>
      <c r="Q284" t="s">
        <v>74</v>
      </c>
      <c r="R284" t="s">
        <v>74</v>
      </c>
      <c r="S284" t="s">
        <v>74</v>
      </c>
      <c r="T284" t="s">
        <v>3310</v>
      </c>
      <c r="U284" t="s">
        <v>74</v>
      </c>
      <c r="V284" t="s">
        <v>3311</v>
      </c>
      <c r="W284" t="s">
        <v>74</v>
      </c>
      <c r="X284" t="s">
        <v>74</v>
      </c>
      <c r="Y284" t="s">
        <v>3312</v>
      </c>
      <c r="Z284" t="s">
        <v>74</v>
      </c>
      <c r="AA284" t="s">
        <v>74</v>
      </c>
      <c r="AB284" t="s">
        <v>3313</v>
      </c>
      <c r="AC284" t="s">
        <v>74</v>
      </c>
      <c r="AD284" t="s">
        <v>74</v>
      </c>
      <c r="AE284" t="s">
        <v>74</v>
      </c>
      <c r="AF284" t="s">
        <v>74</v>
      </c>
      <c r="AG284">
        <v>0</v>
      </c>
      <c r="AH284">
        <v>7</v>
      </c>
      <c r="AI284">
        <v>7</v>
      </c>
      <c r="AJ284">
        <v>0</v>
      </c>
      <c r="AK284">
        <v>0</v>
      </c>
      <c r="AL284" t="s">
        <v>3314</v>
      </c>
      <c r="AM284" t="s">
        <v>3315</v>
      </c>
      <c r="AN284" t="s">
        <v>3316</v>
      </c>
      <c r="AO284" t="s">
        <v>3317</v>
      </c>
      <c r="AP284" t="s">
        <v>74</v>
      </c>
      <c r="AQ284" t="s">
        <v>74</v>
      </c>
      <c r="AR284" t="s">
        <v>3318</v>
      </c>
      <c r="AS284" t="s">
        <v>3319</v>
      </c>
      <c r="AT284" t="s">
        <v>2826</v>
      </c>
      <c r="AU284">
        <v>1994</v>
      </c>
      <c r="AV284">
        <v>43</v>
      </c>
      <c r="AW284">
        <v>6</v>
      </c>
      <c r="AX284" t="s">
        <v>74</v>
      </c>
      <c r="AY284" t="s">
        <v>74</v>
      </c>
      <c r="AZ284" t="s">
        <v>74</v>
      </c>
      <c r="BA284" t="s">
        <v>74</v>
      </c>
      <c r="BB284">
        <v>691</v>
      </c>
      <c r="BC284">
        <v>703</v>
      </c>
      <c r="BD284" t="s">
        <v>74</v>
      </c>
      <c r="BE284" t="s">
        <v>74</v>
      </c>
      <c r="BF284" t="s">
        <v>74</v>
      </c>
      <c r="BG284" t="s">
        <v>74</v>
      </c>
      <c r="BH284" t="s">
        <v>74</v>
      </c>
      <c r="BI284">
        <v>13</v>
      </c>
      <c r="BJ284" t="s">
        <v>187</v>
      </c>
      <c r="BK284" t="s">
        <v>93</v>
      </c>
      <c r="BL284" t="s">
        <v>188</v>
      </c>
      <c r="BM284" t="s">
        <v>3320</v>
      </c>
      <c r="BN284" t="s">
        <v>74</v>
      </c>
      <c r="BO284" t="s">
        <v>74</v>
      </c>
      <c r="BP284" t="s">
        <v>74</v>
      </c>
      <c r="BQ284" t="s">
        <v>74</v>
      </c>
      <c r="BR284" t="s">
        <v>96</v>
      </c>
      <c r="BS284" t="s">
        <v>3321</v>
      </c>
      <c r="BT284" t="str">
        <f>HYPERLINK("https%3A%2F%2Fwww.webofscience.com%2Fwos%2Fwoscc%2Ffull-record%2FWOS:A1994NQ31800008","View Full Record in Web of Science")</f>
        <v>View Full Record in Web of Science</v>
      </c>
    </row>
    <row r="285" spans="1:72" x14ac:dyDescent="0.15">
      <c r="A285" t="s">
        <v>72</v>
      </c>
      <c r="B285" t="s">
        <v>3322</v>
      </c>
      <c r="C285" t="s">
        <v>74</v>
      </c>
      <c r="D285" t="s">
        <v>74</v>
      </c>
      <c r="E285" t="s">
        <v>74</v>
      </c>
      <c r="F285" t="s">
        <v>3322</v>
      </c>
      <c r="G285" t="s">
        <v>74</v>
      </c>
      <c r="H285" t="s">
        <v>74</v>
      </c>
      <c r="I285" t="s">
        <v>3323</v>
      </c>
      <c r="J285" t="s">
        <v>1072</v>
      </c>
      <c r="K285" t="s">
        <v>74</v>
      </c>
      <c r="L285" t="s">
        <v>74</v>
      </c>
      <c r="M285" t="s">
        <v>77</v>
      </c>
      <c r="N285" t="s">
        <v>78</v>
      </c>
      <c r="O285" t="s">
        <v>74</v>
      </c>
      <c r="P285" t="s">
        <v>74</v>
      </c>
      <c r="Q285" t="s">
        <v>74</v>
      </c>
      <c r="R285" t="s">
        <v>74</v>
      </c>
      <c r="S285" t="s">
        <v>74</v>
      </c>
      <c r="T285" t="s">
        <v>74</v>
      </c>
      <c r="U285" t="s">
        <v>3324</v>
      </c>
      <c r="V285" t="s">
        <v>3325</v>
      </c>
      <c r="W285" t="s">
        <v>3326</v>
      </c>
      <c r="X285" t="s">
        <v>3327</v>
      </c>
      <c r="Y285" t="s">
        <v>3328</v>
      </c>
      <c r="Z285" t="s">
        <v>74</v>
      </c>
      <c r="AA285" t="s">
        <v>3329</v>
      </c>
      <c r="AB285" t="s">
        <v>3330</v>
      </c>
      <c r="AC285" t="s">
        <v>3331</v>
      </c>
      <c r="AD285" t="s">
        <v>3332</v>
      </c>
      <c r="AE285" t="s">
        <v>74</v>
      </c>
      <c r="AF285" t="s">
        <v>74</v>
      </c>
      <c r="AG285">
        <v>37</v>
      </c>
      <c r="AH285">
        <v>9</v>
      </c>
      <c r="AI285">
        <v>11</v>
      </c>
      <c r="AJ285">
        <v>0</v>
      </c>
      <c r="AK285">
        <v>8</v>
      </c>
      <c r="AL285" t="s">
        <v>1077</v>
      </c>
      <c r="AM285" t="s">
        <v>1078</v>
      </c>
      <c r="AN285" t="s">
        <v>1079</v>
      </c>
      <c r="AO285" t="s">
        <v>1080</v>
      </c>
      <c r="AP285" t="s">
        <v>74</v>
      </c>
      <c r="AQ285" t="s">
        <v>74</v>
      </c>
      <c r="AR285" t="s">
        <v>1081</v>
      </c>
      <c r="AS285" t="s">
        <v>1082</v>
      </c>
      <c r="AT285" t="s">
        <v>2826</v>
      </c>
      <c r="AU285">
        <v>1994</v>
      </c>
      <c r="AV285">
        <v>39</v>
      </c>
      <c r="AW285">
        <v>4</v>
      </c>
      <c r="AX285" t="s">
        <v>74</v>
      </c>
      <c r="AY285" t="s">
        <v>74</v>
      </c>
      <c r="AZ285" t="s">
        <v>74</v>
      </c>
      <c r="BA285" t="s">
        <v>74</v>
      </c>
      <c r="BB285">
        <v>839</v>
      </c>
      <c r="BC285">
        <v>853</v>
      </c>
      <c r="BD285" t="s">
        <v>74</v>
      </c>
      <c r="BE285" t="s">
        <v>3333</v>
      </c>
      <c r="BF285" t="str">
        <f>HYPERLINK("http://dx.doi.org/10.4319/lo.1994.39.4.0839","http://dx.doi.org/10.4319/lo.1994.39.4.0839")</f>
        <v>http://dx.doi.org/10.4319/lo.1994.39.4.0839</v>
      </c>
      <c r="BG285" t="s">
        <v>74</v>
      </c>
      <c r="BH285" t="s">
        <v>74</v>
      </c>
      <c r="BI285">
        <v>15</v>
      </c>
      <c r="BJ285" t="s">
        <v>1084</v>
      </c>
      <c r="BK285" t="s">
        <v>93</v>
      </c>
      <c r="BL285" t="s">
        <v>1085</v>
      </c>
      <c r="BM285" t="s">
        <v>3334</v>
      </c>
      <c r="BN285">
        <v>11539366</v>
      </c>
      <c r="BO285" t="s">
        <v>334</v>
      </c>
      <c r="BP285" t="s">
        <v>74</v>
      </c>
      <c r="BQ285" t="s">
        <v>74</v>
      </c>
      <c r="BR285" t="s">
        <v>96</v>
      </c>
      <c r="BS285" t="s">
        <v>3335</v>
      </c>
      <c r="BT285" t="str">
        <f>HYPERLINK("https%3A%2F%2Fwww.webofscience.com%2Fwos%2Fwoscc%2Ffull-record%2FWOS:A1994PC98200007","View Full Record in Web of Science")</f>
        <v>View Full Record in Web of Science</v>
      </c>
    </row>
    <row r="286" spans="1:72" x14ac:dyDescent="0.15">
      <c r="A286" t="s">
        <v>72</v>
      </c>
      <c r="B286" t="s">
        <v>3336</v>
      </c>
      <c r="C286" t="s">
        <v>74</v>
      </c>
      <c r="D286" t="s">
        <v>74</v>
      </c>
      <c r="E286" t="s">
        <v>74</v>
      </c>
      <c r="F286" t="s">
        <v>3336</v>
      </c>
      <c r="G286" t="s">
        <v>74</v>
      </c>
      <c r="H286" t="s">
        <v>74</v>
      </c>
      <c r="I286" t="s">
        <v>3337</v>
      </c>
      <c r="J286" t="s">
        <v>3338</v>
      </c>
      <c r="K286" t="s">
        <v>74</v>
      </c>
      <c r="L286" t="s">
        <v>74</v>
      </c>
      <c r="M286" t="s">
        <v>77</v>
      </c>
      <c r="N286" t="s">
        <v>78</v>
      </c>
      <c r="O286" t="s">
        <v>74</v>
      </c>
      <c r="P286" t="s">
        <v>74</v>
      </c>
      <c r="Q286" t="s">
        <v>74</v>
      </c>
      <c r="R286" t="s">
        <v>74</v>
      </c>
      <c r="S286" t="s">
        <v>74</v>
      </c>
      <c r="T286" t="s">
        <v>74</v>
      </c>
      <c r="U286" t="s">
        <v>3339</v>
      </c>
      <c r="V286" t="s">
        <v>3340</v>
      </c>
      <c r="W286" t="s">
        <v>3341</v>
      </c>
      <c r="X286" t="s">
        <v>3342</v>
      </c>
      <c r="Y286" t="s">
        <v>3343</v>
      </c>
      <c r="Z286" t="s">
        <v>74</v>
      </c>
      <c r="AA286" t="s">
        <v>3344</v>
      </c>
      <c r="AB286" t="s">
        <v>74</v>
      </c>
      <c r="AC286" t="s">
        <v>74</v>
      </c>
      <c r="AD286" t="s">
        <v>74</v>
      </c>
      <c r="AE286" t="s">
        <v>74</v>
      </c>
      <c r="AF286" t="s">
        <v>74</v>
      </c>
      <c r="AG286">
        <v>71</v>
      </c>
      <c r="AH286">
        <v>170</v>
      </c>
      <c r="AI286">
        <v>177</v>
      </c>
      <c r="AJ286">
        <v>3</v>
      </c>
      <c r="AK286">
        <v>40</v>
      </c>
      <c r="AL286" t="s">
        <v>179</v>
      </c>
      <c r="AM286" t="s">
        <v>180</v>
      </c>
      <c r="AN286" t="s">
        <v>181</v>
      </c>
      <c r="AO286" t="s">
        <v>3345</v>
      </c>
      <c r="AP286" t="s">
        <v>74</v>
      </c>
      <c r="AQ286" t="s">
        <v>74</v>
      </c>
      <c r="AR286" t="s">
        <v>3346</v>
      </c>
      <c r="AS286" t="s">
        <v>3347</v>
      </c>
      <c r="AT286" t="s">
        <v>2826</v>
      </c>
      <c r="AU286">
        <v>1994</v>
      </c>
      <c r="AV286">
        <v>46</v>
      </c>
      <c r="AW286">
        <v>3</v>
      </c>
      <c r="AX286" t="s">
        <v>74</v>
      </c>
      <c r="AY286" t="s">
        <v>74</v>
      </c>
      <c r="AZ286" t="s">
        <v>74</v>
      </c>
      <c r="BA286" t="s">
        <v>74</v>
      </c>
      <c r="BB286">
        <v>261</v>
      </c>
      <c r="BC286">
        <v>281</v>
      </c>
      <c r="BD286" t="s">
        <v>74</v>
      </c>
      <c r="BE286" t="s">
        <v>3348</v>
      </c>
      <c r="BF286" t="str">
        <f>HYPERLINK("http://dx.doi.org/10.1016/0304-4203(94)90082-5","http://dx.doi.org/10.1016/0304-4203(94)90082-5")</f>
        <v>http://dx.doi.org/10.1016/0304-4203(94)90082-5</v>
      </c>
      <c r="BG286" t="s">
        <v>74</v>
      </c>
      <c r="BH286" t="s">
        <v>74</v>
      </c>
      <c r="BI286">
        <v>21</v>
      </c>
      <c r="BJ286" t="s">
        <v>3349</v>
      </c>
      <c r="BK286" t="s">
        <v>93</v>
      </c>
      <c r="BL286" t="s">
        <v>3350</v>
      </c>
      <c r="BM286" t="s">
        <v>3351</v>
      </c>
      <c r="BN286" t="s">
        <v>74</v>
      </c>
      <c r="BO286" t="s">
        <v>315</v>
      </c>
      <c r="BP286" t="s">
        <v>74</v>
      </c>
      <c r="BQ286" t="s">
        <v>74</v>
      </c>
      <c r="BR286" t="s">
        <v>96</v>
      </c>
      <c r="BS286" t="s">
        <v>3352</v>
      </c>
      <c r="BT286" t="str">
        <f>HYPERLINK("https%3A%2F%2Fwww.webofscience.com%2Fwos%2Fwoscc%2Ffull-record%2FWOS:A1994NQ87600004","View Full Record in Web of Science")</f>
        <v>View Full Record in Web of Science</v>
      </c>
    </row>
    <row r="287" spans="1:72" x14ac:dyDescent="0.15">
      <c r="A287" t="s">
        <v>72</v>
      </c>
      <c r="B287" t="s">
        <v>3353</v>
      </c>
      <c r="C287" t="s">
        <v>74</v>
      </c>
      <c r="D287" t="s">
        <v>74</v>
      </c>
      <c r="E287" t="s">
        <v>74</v>
      </c>
      <c r="F287" t="s">
        <v>3353</v>
      </c>
      <c r="G287" t="s">
        <v>74</v>
      </c>
      <c r="H287" t="s">
        <v>74</v>
      </c>
      <c r="I287" t="s">
        <v>3354</v>
      </c>
      <c r="J287" t="s">
        <v>1103</v>
      </c>
      <c r="K287" t="s">
        <v>74</v>
      </c>
      <c r="L287" t="s">
        <v>74</v>
      </c>
      <c r="M287" t="s">
        <v>77</v>
      </c>
      <c r="N287" t="s">
        <v>78</v>
      </c>
      <c r="O287" t="s">
        <v>74</v>
      </c>
      <c r="P287" t="s">
        <v>74</v>
      </c>
      <c r="Q287" t="s">
        <v>74</v>
      </c>
      <c r="R287" t="s">
        <v>74</v>
      </c>
      <c r="S287" t="s">
        <v>74</v>
      </c>
      <c r="T287" t="s">
        <v>3355</v>
      </c>
      <c r="U287" t="s">
        <v>3356</v>
      </c>
      <c r="V287" t="s">
        <v>3357</v>
      </c>
      <c r="W287" t="s">
        <v>74</v>
      </c>
      <c r="X287" t="s">
        <v>74</v>
      </c>
      <c r="Y287" t="s">
        <v>3358</v>
      </c>
      <c r="Z287" t="s">
        <v>74</v>
      </c>
      <c r="AA287" t="s">
        <v>74</v>
      </c>
      <c r="AB287" t="s">
        <v>74</v>
      </c>
      <c r="AC287" t="s">
        <v>74</v>
      </c>
      <c r="AD287" t="s">
        <v>74</v>
      </c>
      <c r="AE287" t="s">
        <v>74</v>
      </c>
      <c r="AF287" t="s">
        <v>74</v>
      </c>
      <c r="AG287">
        <v>68</v>
      </c>
      <c r="AH287">
        <v>48</v>
      </c>
      <c r="AI287">
        <v>56</v>
      </c>
      <c r="AJ287">
        <v>2</v>
      </c>
      <c r="AK287">
        <v>25</v>
      </c>
      <c r="AL287" t="s">
        <v>1111</v>
      </c>
      <c r="AM287" t="s">
        <v>1112</v>
      </c>
      <c r="AN287" t="s">
        <v>1113</v>
      </c>
      <c r="AO287" t="s">
        <v>1114</v>
      </c>
      <c r="AP287" t="s">
        <v>74</v>
      </c>
      <c r="AQ287" t="s">
        <v>74</v>
      </c>
      <c r="AR287" t="s">
        <v>1115</v>
      </c>
      <c r="AS287" t="s">
        <v>1116</v>
      </c>
      <c r="AT287" t="s">
        <v>2826</v>
      </c>
      <c r="AU287">
        <v>1994</v>
      </c>
      <c r="AV287">
        <v>109</v>
      </c>
      <c r="AW287" t="s">
        <v>3359</v>
      </c>
      <c r="AX287" t="s">
        <v>74</v>
      </c>
      <c r="AY287" t="s">
        <v>74</v>
      </c>
      <c r="AZ287" t="s">
        <v>74</v>
      </c>
      <c r="BA287" t="s">
        <v>74</v>
      </c>
      <c r="BB287">
        <v>131</v>
      </c>
      <c r="BC287">
        <v>142</v>
      </c>
      <c r="BD287" t="s">
        <v>74</v>
      </c>
      <c r="BE287" t="s">
        <v>3360</v>
      </c>
      <c r="BF287" t="str">
        <f>HYPERLINK("http://dx.doi.org/10.3354/meps109131","http://dx.doi.org/10.3354/meps109131")</f>
        <v>http://dx.doi.org/10.3354/meps109131</v>
      </c>
      <c r="BG287" t="s">
        <v>74</v>
      </c>
      <c r="BH287" t="s">
        <v>74</v>
      </c>
      <c r="BI287">
        <v>12</v>
      </c>
      <c r="BJ287" t="s">
        <v>1118</v>
      </c>
      <c r="BK287" t="s">
        <v>93</v>
      </c>
      <c r="BL287" t="s">
        <v>1119</v>
      </c>
      <c r="BM287" t="s">
        <v>3361</v>
      </c>
      <c r="BN287" t="s">
        <v>74</v>
      </c>
      <c r="BO287" t="s">
        <v>334</v>
      </c>
      <c r="BP287" t="s">
        <v>74</v>
      </c>
      <c r="BQ287" t="s">
        <v>74</v>
      </c>
      <c r="BR287" t="s">
        <v>96</v>
      </c>
      <c r="BS287" t="s">
        <v>3362</v>
      </c>
      <c r="BT287" t="str">
        <f>HYPERLINK("https%3A%2F%2Fwww.webofscience.com%2Fwos%2Fwoscc%2Ffull-record%2FWOS:A1994NX76600003","View Full Record in Web of Science")</f>
        <v>View Full Record in Web of Science</v>
      </c>
    </row>
    <row r="288" spans="1:72" x14ac:dyDescent="0.15">
      <c r="A288" t="s">
        <v>72</v>
      </c>
      <c r="B288" t="s">
        <v>3363</v>
      </c>
      <c r="C288" t="s">
        <v>74</v>
      </c>
      <c r="D288" t="s">
        <v>74</v>
      </c>
      <c r="E288" t="s">
        <v>74</v>
      </c>
      <c r="F288" t="s">
        <v>3363</v>
      </c>
      <c r="G288" t="s">
        <v>74</v>
      </c>
      <c r="H288" t="s">
        <v>74</v>
      </c>
      <c r="I288" t="s">
        <v>3364</v>
      </c>
      <c r="J288" t="s">
        <v>1103</v>
      </c>
      <c r="K288" t="s">
        <v>74</v>
      </c>
      <c r="L288" t="s">
        <v>74</v>
      </c>
      <c r="M288" t="s">
        <v>77</v>
      </c>
      <c r="N288" t="s">
        <v>78</v>
      </c>
      <c r="O288" t="s">
        <v>74</v>
      </c>
      <c r="P288" t="s">
        <v>74</v>
      </c>
      <c r="Q288" t="s">
        <v>74</v>
      </c>
      <c r="R288" t="s">
        <v>74</v>
      </c>
      <c r="S288" t="s">
        <v>74</v>
      </c>
      <c r="T288" t="s">
        <v>3365</v>
      </c>
      <c r="U288" t="s">
        <v>3366</v>
      </c>
      <c r="V288" t="s">
        <v>3367</v>
      </c>
      <c r="W288" t="s">
        <v>3368</v>
      </c>
      <c r="X288" t="s">
        <v>3369</v>
      </c>
      <c r="Y288" t="s">
        <v>74</v>
      </c>
      <c r="Z288" t="s">
        <v>74</v>
      </c>
      <c r="AA288" t="s">
        <v>74</v>
      </c>
      <c r="AB288" t="s">
        <v>74</v>
      </c>
      <c r="AC288" t="s">
        <v>74</v>
      </c>
      <c r="AD288" t="s">
        <v>74</v>
      </c>
      <c r="AE288" t="s">
        <v>74</v>
      </c>
      <c r="AF288" t="s">
        <v>74</v>
      </c>
      <c r="AG288">
        <v>52</v>
      </c>
      <c r="AH288">
        <v>25</v>
      </c>
      <c r="AI288">
        <v>27</v>
      </c>
      <c r="AJ288">
        <v>0</v>
      </c>
      <c r="AK288">
        <v>8</v>
      </c>
      <c r="AL288" t="s">
        <v>1111</v>
      </c>
      <c r="AM288" t="s">
        <v>1112</v>
      </c>
      <c r="AN288" t="s">
        <v>1113</v>
      </c>
      <c r="AO288" t="s">
        <v>1114</v>
      </c>
      <c r="AP288" t="s">
        <v>74</v>
      </c>
      <c r="AQ288" t="s">
        <v>74</v>
      </c>
      <c r="AR288" t="s">
        <v>1115</v>
      </c>
      <c r="AS288" t="s">
        <v>1116</v>
      </c>
      <c r="AT288" t="s">
        <v>2826</v>
      </c>
      <c r="AU288">
        <v>1994</v>
      </c>
      <c r="AV288">
        <v>109</v>
      </c>
      <c r="AW288" t="s">
        <v>3359</v>
      </c>
      <c r="AX288" t="s">
        <v>74</v>
      </c>
      <c r="AY288" t="s">
        <v>74</v>
      </c>
      <c r="AZ288" t="s">
        <v>74</v>
      </c>
      <c r="BA288" t="s">
        <v>74</v>
      </c>
      <c r="BB288">
        <v>173</v>
      </c>
      <c r="BC288">
        <v>181</v>
      </c>
      <c r="BD288" t="s">
        <v>74</v>
      </c>
      <c r="BE288" t="s">
        <v>3370</v>
      </c>
      <c r="BF288" t="str">
        <f>HYPERLINK("http://dx.doi.org/10.3354/meps109173","http://dx.doi.org/10.3354/meps109173")</f>
        <v>http://dx.doi.org/10.3354/meps109173</v>
      </c>
      <c r="BG288" t="s">
        <v>74</v>
      </c>
      <c r="BH288" t="s">
        <v>74</v>
      </c>
      <c r="BI288">
        <v>9</v>
      </c>
      <c r="BJ288" t="s">
        <v>1118</v>
      </c>
      <c r="BK288" t="s">
        <v>93</v>
      </c>
      <c r="BL288" t="s">
        <v>1119</v>
      </c>
      <c r="BM288" t="s">
        <v>3361</v>
      </c>
      <c r="BN288" t="s">
        <v>74</v>
      </c>
      <c r="BO288" t="s">
        <v>334</v>
      </c>
      <c r="BP288" t="s">
        <v>74</v>
      </c>
      <c r="BQ288" t="s">
        <v>74</v>
      </c>
      <c r="BR288" t="s">
        <v>96</v>
      </c>
      <c r="BS288" t="s">
        <v>3371</v>
      </c>
      <c r="BT288" t="str">
        <f>HYPERLINK("https%3A%2F%2Fwww.webofscience.com%2Fwos%2Fwoscc%2Ffull-record%2FWOS:A1994NX76600007","View Full Record in Web of Science")</f>
        <v>View Full Record in Web of Science</v>
      </c>
    </row>
    <row r="289" spans="1:72" x14ac:dyDescent="0.15">
      <c r="A289" t="s">
        <v>72</v>
      </c>
      <c r="B289" t="s">
        <v>3372</v>
      </c>
      <c r="C289" t="s">
        <v>74</v>
      </c>
      <c r="D289" t="s">
        <v>74</v>
      </c>
      <c r="E289" t="s">
        <v>74</v>
      </c>
      <c r="F289" t="s">
        <v>3372</v>
      </c>
      <c r="G289" t="s">
        <v>74</v>
      </c>
      <c r="H289" t="s">
        <v>74</v>
      </c>
      <c r="I289" t="s">
        <v>3373</v>
      </c>
      <c r="J289" t="s">
        <v>3374</v>
      </c>
      <c r="K289" t="s">
        <v>74</v>
      </c>
      <c r="L289" t="s">
        <v>74</v>
      </c>
      <c r="M289" t="s">
        <v>77</v>
      </c>
      <c r="N289" t="s">
        <v>78</v>
      </c>
      <c r="O289" t="s">
        <v>74</v>
      </c>
      <c r="P289" t="s">
        <v>74</v>
      </c>
      <c r="Q289" t="s">
        <v>74</v>
      </c>
      <c r="R289" t="s">
        <v>74</v>
      </c>
      <c r="S289" t="s">
        <v>74</v>
      </c>
      <c r="T289" t="s">
        <v>74</v>
      </c>
      <c r="U289" t="s">
        <v>3375</v>
      </c>
      <c r="V289" t="s">
        <v>3376</v>
      </c>
      <c r="W289" t="s">
        <v>3377</v>
      </c>
      <c r="X289" t="s">
        <v>151</v>
      </c>
      <c r="Y289" t="s">
        <v>3378</v>
      </c>
      <c r="Z289" t="s">
        <v>74</v>
      </c>
      <c r="AA289" t="s">
        <v>3379</v>
      </c>
      <c r="AB289" t="s">
        <v>3380</v>
      </c>
      <c r="AC289" t="s">
        <v>74</v>
      </c>
      <c r="AD289" t="s">
        <v>74</v>
      </c>
      <c r="AE289" t="s">
        <v>74</v>
      </c>
      <c r="AF289" t="s">
        <v>74</v>
      </c>
      <c r="AG289">
        <v>43</v>
      </c>
      <c r="AH289">
        <v>23</v>
      </c>
      <c r="AI289">
        <v>25</v>
      </c>
      <c r="AJ289">
        <v>1</v>
      </c>
      <c r="AK289">
        <v>6</v>
      </c>
      <c r="AL289" t="s">
        <v>108</v>
      </c>
      <c r="AM289" t="s">
        <v>109</v>
      </c>
      <c r="AN289" t="s">
        <v>110</v>
      </c>
      <c r="AO289" t="s">
        <v>3381</v>
      </c>
      <c r="AP289" t="s">
        <v>3382</v>
      </c>
      <c r="AQ289" t="s">
        <v>74</v>
      </c>
      <c r="AR289" t="s">
        <v>3383</v>
      </c>
      <c r="AS289" t="s">
        <v>3384</v>
      </c>
      <c r="AT289" t="s">
        <v>2826</v>
      </c>
      <c r="AU289">
        <v>1994</v>
      </c>
      <c r="AV289">
        <v>28</v>
      </c>
      <c r="AW289">
        <v>6</v>
      </c>
      <c r="AX289" t="s">
        <v>74</v>
      </c>
      <c r="AY289" t="s">
        <v>74</v>
      </c>
      <c r="AZ289" t="s">
        <v>74</v>
      </c>
      <c r="BA289" t="s">
        <v>74</v>
      </c>
      <c r="BB289">
        <v>375</v>
      </c>
      <c r="BC289">
        <v>380</v>
      </c>
      <c r="BD289" t="s">
        <v>74</v>
      </c>
      <c r="BE289" t="s">
        <v>3385</v>
      </c>
      <c r="BF289" t="str">
        <f>HYPERLINK("http://dx.doi.org/10.1016/0025-326X(94)90275-5","http://dx.doi.org/10.1016/0025-326X(94)90275-5")</f>
        <v>http://dx.doi.org/10.1016/0025-326X(94)90275-5</v>
      </c>
      <c r="BG289" t="s">
        <v>74</v>
      </c>
      <c r="BH289" t="s">
        <v>74</v>
      </c>
      <c r="BI289">
        <v>6</v>
      </c>
      <c r="BJ289" t="s">
        <v>3386</v>
      </c>
      <c r="BK289" t="s">
        <v>93</v>
      </c>
      <c r="BL289" t="s">
        <v>1329</v>
      </c>
      <c r="BM289" t="s">
        <v>3387</v>
      </c>
      <c r="BN289" t="s">
        <v>74</v>
      </c>
      <c r="BO289" t="s">
        <v>74</v>
      </c>
      <c r="BP289" t="s">
        <v>74</v>
      </c>
      <c r="BQ289" t="s">
        <v>74</v>
      </c>
      <c r="BR289" t="s">
        <v>96</v>
      </c>
      <c r="BS289" t="s">
        <v>3388</v>
      </c>
      <c r="BT289" t="str">
        <f>HYPERLINK("https%3A%2F%2Fwww.webofscience.com%2Fwos%2Fwoscc%2Ffull-record%2FWOS:A1994NY41200010","View Full Record in Web of Science")</f>
        <v>View Full Record in Web of Science</v>
      </c>
    </row>
    <row r="290" spans="1:72" x14ac:dyDescent="0.15">
      <c r="A290" t="s">
        <v>72</v>
      </c>
      <c r="B290" t="s">
        <v>3389</v>
      </c>
      <c r="C290" t="s">
        <v>74</v>
      </c>
      <c r="D290" t="s">
        <v>74</v>
      </c>
      <c r="E290" t="s">
        <v>74</v>
      </c>
      <c r="F290" t="s">
        <v>3389</v>
      </c>
      <c r="G290" t="s">
        <v>74</v>
      </c>
      <c r="H290" t="s">
        <v>74</v>
      </c>
      <c r="I290" t="s">
        <v>3390</v>
      </c>
      <c r="J290" t="s">
        <v>3391</v>
      </c>
      <c r="K290" t="s">
        <v>74</v>
      </c>
      <c r="L290" t="s">
        <v>74</v>
      </c>
      <c r="M290" t="s">
        <v>77</v>
      </c>
      <c r="N290" t="s">
        <v>1188</v>
      </c>
      <c r="O290" t="s">
        <v>3392</v>
      </c>
      <c r="P290" t="s">
        <v>3393</v>
      </c>
      <c r="Q290" t="s">
        <v>3394</v>
      </c>
      <c r="R290" t="s">
        <v>74</v>
      </c>
      <c r="S290" t="s">
        <v>74</v>
      </c>
      <c r="T290" t="s">
        <v>74</v>
      </c>
      <c r="U290" t="s">
        <v>3395</v>
      </c>
      <c r="V290" t="s">
        <v>3396</v>
      </c>
      <c r="W290" t="s">
        <v>3397</v>
      </c>
      <c r="X290" t="s">
        <v>3398</v>
      </c>
      <c r="Y290" t="s">
        <v>3399</v>
      </c>
      <c r="Z290" t="s">
        <v>74</v>
      </c>
      <c r="AA290" t="s">
        <v>3400</v>
      </c>
      <c r="AB290" t="s">
        <v>3401</v>
      </c>
      <c r="AC290" t="s">
        <v>74</v>
      </c>
      <c r="AD290" t="s">
        <v>74</v>
      </c>
      <c r="AE290" t="s">
        <v>74</v>
      </c>
      <c r="AF290" t="s">
        <v>74</v>
      </c>
      <c r="AG290">
        <v>14</v>
      </c>
      <c r="AH290">
        <v>20</v>
      </c>
      <c r="AI290">
        <v>22</v>
      </c>
      <c r="AJ290">
        <v>0</v>
      </c>
      <c r="AK290">
        <v>1</v>
      </c>
      <c r="AL290" t="s">
        <v>179</v>
      </c>
      <c r="AM290" t="s">
        <v>180</v>
      </c>
      <c r="AN290" t="s">
        <v>181</v>
      </c>
      <c r="AO290" t="s">
        <v>3402</v>
      </c>
      <c r="AP290" t="s">
        <v>74</v>
      </c>
      <c r="AQ290" t="s">
        <v>74</v>
      </c>
      <c r="AR290" t="s">
        <v>3403</v>
      </c>
      <c r="AS290" t="s">
        <v>3404</v>
      </c>
      <c r="AT290" t="s">
        <v>2826</v>
      </c>
      <c r="AU290">
        <v>1994</v>
      </c>
      <c r="AV290">
        <v>92</v>
      </c>
      <c r="AW290" t="s">
        <v>185</v>
      </c>
      <c r="AX290" t="s">
        <v>74</v>
      </c>
      <c r="AY290" t="s">
        <v>74</v>
      </c>
      <c r="AZ290" t="s">
        <v>74</v>
      </c>
      <c r="BA290" t="s">
        <v>74</v>
      </c>
      <c r="BB290">
        <v>331</v>
      </c>
      <c r="BC290">
        <v>334</v>
      </c>
      <c r="BD290" t="s">
        <v>74</v>
      </c>
      <c r="BE290" t="s">
        <v>3405</v>
      </c>
      <c r="BF290" t="str">
        <f>HYPERLINK("http://dx.doi.org/10.1016/0168-583X(94)96029-1","http://dx.doi.org/10.1016/0168-583X(94)96029-1")</f>
        <v>http://dx.doi.org/10.1016/0168-583X(94)96029-1</v>
      </c>
      <c r="BG290" t="s">
        <v>74</v>
      </c>
      <c r="BH290" t="s">
        <v>74</v>
      </c>
      <c r="BI290">
        <v>4</v>
      </c>
      <c r="BJ290" t="s">
        <v>3406</v>
      </c>
      <c r="BK290" t="s">
        <v>1201</v>
      </c>
      <c r="BL290" t="s">
        <v>3407</v>
      </c>
      <c r="BM290" t="s">
        <v>3408</v>
      </c>
      <c r="BN290" t="s">
        <v>74</v>
      </c>
      <c r="BO290" t="s">
        <v>74</v>
      </c>
      <c r="BP290" t="s">
        <v>74</v>
      </c>
      <c r="BQ290" t="s">
        <v>74</v>
      </c>
      <c r="BR290" t="s">
        <v>96</v>
      </c>
      <c r="BS290" t="s">
        <v>3409</v>
      </c>
      <c r="BT290" t="str">
        <f>HYPERLINK("https%3A%2F%2Fwww.webofscience.com%2Fwos%2Fwoscc%2Ffull-record%2FWOS:A1994NV54700068","View Full Record in Web of Science")</f>
        <v>View Full Record in Web of Science</v>
      </c>
    </row>
    <row r="291" spans="1:72" x14ac:dyDescent="0.15">
      <c r="A291" t="s">
        <v>72</v>
      </c>
      <c r="B291" t="s">
        <v>3410</v>
      </c>
      <c r="C291" t="s">
        <v>74</v>
      </c>
      <c r="D291" t="s">
        <v>74</v>
      </c>
      <c r="E291" t="s">
        <v>74</v>
      </c>
      <c r="F291" t="s">
        <v>3410</v>
      </c>
      <c r="G291" t="s">
        <v>74</v>
      </c>
      <c r="H291" t="s">
        <v>74</v>
      </c>
      <c r="I291" t="s">
        <v>3411</v>
      </c>
      <c r="J291" t="s">
        <v>3391</v>
      </c>
      <c r="K291" t="s">
        <v>74</v>
      </c>
      <c r="L291" t="s">
        <v>74</v>
      </c>
      <c r="M291" t="s">
        <v>77</v>
      </c>
      <c r="N291" t="s">
        <v>1188</v>
      </c>
      <c r="O291" t="s">
        <v>3392</v>
      </c>
      <c r="P291" t="s">
        <v>3393</v>
      </c>
      <c r="Q291" t="s">
        <v>3394</v>
      </c>
      <c r="R291" t="s">
        <v>74</v>
      </c>
      <c r="S291" t="s">
        <v>74</v>
      </c>
      <c r="T291" t="s">
        <v>74</v>
      </c>
      <c r="U291" t="s">
        <v>3412</v>
      </c>
      <c r="V291" t="s">
        <v>3413</v>
      </c>
      <c r="W291" t="s">
        <v>74</v>
      </c>
      <c r="X291" t="s">
        <v>74</v>
      </c>
      <c r="Y291" t="s">
        <v>3414</v>
      </c>
      <c r="Z291" t="s">
        <v>74</v>
      </c>
      <c r="AA291" t="s">
        <v>74</v>
      </c>
      <c r="AB291" t="s">
        <v>74</v>
      </c>
      <c r="AC291" t="s">
        <v>74</v>
      </c>
      <c r="AD291" t="s">
        <v>74</v>
      </c>
      <c r="AE291" t="s">
        <v>74</v>
      </c>
      <c r="AF291" t="s">
        <v>74</v>
      </c>
      <c r="AG291">
        <v>75</v>
      </c>
      <c r="AH291">
        <v>11</v>
      </c>
      <c r="AI291">
        <v>13</v>
      </c>
      <c r="AJ291">
        <v>1</v>
      </c>
      <c r="AK291">
        <v>4</v>
      </c>
      <c r="AL291" t="s">
        <v>179</v>
      </c>
      <c r="AM291" t="s">
        <v>180</v>
      </c>
      <c r="AN291" t="s">
        <v>181</v>
      </c>
      <c r="AO291" t="s">
        <v>3402</v>
      </c>
      <c r="AP291" t="s">
        <v>74</v>
      </c>
      <c r="AQ291" t="s">
        <v>74</v>
      </c>
      <c r="AR291" t="s">
        <v>3403</v>
      </c>
      <c r="AS291" t="s">
        <v>3404</v>
      </c>
      <c r="AT291" t="s">
        <v>2826</v>
      </c>
      <c r="AU291">
        <v>1994</v>
      </c>
      <c r="AV291">
        <v>92</v>
      </c>
      <c r="AW291" t="s">
        <v>185</v>
      </c>
      <c r="AX291" t="s">
        <v>74</v>
      </c>
      <c r="AY291" t="s">
        <v>74</v>
      </c>
      <c r="AZ291" t="s">
        <v>74</v>
      </c>
      <c r="BA291" t="s">
        <v>74</v>
      </c>
      <c r="BB291">
        <v>492</v>
      </c>
      <c r="BC291">
        <v>499</v>
      </c>
      <c r="BD291" t="s">
        <v>74</v>
      </c>
      <c r="BE291" t="s">
        <v>3415</v>
      </c>
      <c r="BF291" t="str">
        <f>HYPERLINK("http://dx.doi.org/10.1016/0168-583X(94)96061-5","http://dx.doi.org/10.1016/0168-583X(94)96061-5")</f>
        <v>http://dx.doi.org/10.1016/0168-583X(94)96061-5</v>
      </c>
      <c r="BG291" t="s">
        <v>74</v>
      </c>
      <c r="BH291" t="s">
        <v>74</v>
      </c>
      <c r="BI291">
        <v>8</v>
      </c>
      <c r="BJ291" t="s">
        <v>3406</v>
      </c>
      <c r="BK291" t="s">
        <v>1201</v>
      </c>
      <c r="BL291" t="s">
        <v>3407</v>
      </c>
      <c r="BM291" t="s">
        <v>3408</v>
      </c>
      <c r="BN291" t="s">
        <v>74</v>
      </c>
      <c r="BO291" t="s">
        <v>74</v>
      </c>
      <c r="BP291" t="s">
        <v>74</v>
      </c>
      <c r="BQ291" t="s">
        <v>74</v>
      </c>
      <c r="BR291" t="s">
        <v>96</v>
      </c>
      <c r="BS291" t="s">
        <v>3416</v>
      </c>
      <c r="BT291" t="str">
        <f>HYPERLINK("https%3A%2F%2Fwww.webofscience.com%2Fwos%2Fwoscc%2Ffull-record%2FWOS:A1994NV54700100","View Full Record in Web of Science")</f>
        <v>View Full Record in Web of Science</v>
      </c>
    </row>
    <row r="292" spans="1:72" x14ac:dyDescent="0.15">
      <c r="A292" t="s">
        <v>72</v>
      </c>
      <c r="B292" t="s">
        <v>3417</v>
      </c>
      <c r="C292" t="s">
        <v>74</v>
      </c>
      <c r="D292" t="s">
        <v>74</v>
      </c>
      <c r="E292" t="s">
        <v>74</v>
      </c>
      <c r="F292" t="s">
        <v>3417</v>
      </c>
      <c r="G292" t="s">
        <v>74</v>
      </c>
      <c r="H292" t="s">
        <v>74</v>
      </c>
      <c r="I292" t="s">
        <v>3418</v>
      </c>
      <c r="J292" t="s">
        <v>3391</v>
      </c>
      <c r="K292" t="s">
        <v>74</v>
      </c>
      <c r="L292" t="s">
        <v>74</v>
      </c>
      <c r="M292" t="s">
        <v>77</v>
      </c>
      <c r="N292" t="s">
        <v>1188</v>
      </c>
      <c r="O292" t="s">
        <v>3392</v>
      </c>
      <c r="P292" t="s">
        <v>3393</v>
      </c>
      <c r="Q292" t="s">
        <v>3394</v>
      </c>
      <c r="R292" t="s">
        <v>74</v>
      </c>
      <c r="S292" t="s">
        <v>74</v>
      </c>
      <c r="T292" t="s">
        <v>74</v>
      </c>
      <c r="U292" t="s">
        <v>3419</v>
      </c>
      <c r="V292" t="s">
        <v>3420</v>
      </c>
      <c r="W292" t="s">
        <v>3421</v>
      </c>
      <c r="X292" t="s">
        <v>2385</v>
      </c>
      <c r="Y292" t="s">
        <v>3422</v>
      </c>
      <c r="Z292" t="s">
        <v>74</v>
      </c>
      <c r="AA292" t="s">
        <v>3423</v>
      </c>
      <c r="AB292" t="s">
        <v>3424</v>
      </c>
      <c r="AC292" t="s">
        <v>74</v>
      </c>
      <c r="AD292" t="s">
        <v>74</v>
      </c>
      <c r="AE292" t="s">
        <v>74</v>
      </c>
      <c r="AF292" t="s">
        <v>74</v>
      </c>
      <c r="AG292">
        <v>23</v>
      </c>
      <c r="AH292">
        <v>6</v>
      </c>
      <c r="AI292">
        <v>7</v>
      </c>
      <c r="AJ292">
        <v>0</v>
      </c>
      <c r="AK292">
        <v>0</v>
      </c>
      <c r="AL292" t="s">
        <v>179</v>
      </c>
      <c r="AM292" t="s">
        <v>180</v>
      </c>
      <c r="AN292" t="s">
        <v>181</v>
      </c>
      <c r="AO292" t="s">
        <v>3402</v>
      </c>
      <c r="AP292" t="s">
        <v>74</v>
      </c>
      <c r="AQ292" t="s">
        <v>74</v>
      </c>
      <c r="AR292" t="s">
        <v>3403</v>
      </c>
      <c r="AS292" t="s">
        <v>3404</v>
      </c>
      <c r="AT292" t="s">
        <v>2826</v>
      </c>
      <c r="AU292">
        <v>1994</v>
      </c>
      <c r="AV292">
        <v>92</v>
      </c>
      <c r="AW292" t="s">
        <v>185</v>
      </c>
      <c r="AX292" t="s">
        <v>74</v>
      </c>
      <c r="AY292" t="s">
        <v>74</v>
      </c>
      <c r="AZ292" t="s">
        <v>74</v>
      </c>
      <c r="BA292" t="s">
        <v>74</v>
      </c>
      <c r="BB292">
        <v>500</v>
      </c>
      <c r="BC292">
        <v>504</v>
      </c>
      <c r="BD292" t="s">
        <v>74</v>
      </c>
      <c r="BE292" t="s">
        <v>3425</v>
      </c>
      <c r="BF292" t="str">
        <f>HYPERLINK("http://dx.doi.org/10.1016/0168-583X(94)96062-3","http://dx.doi.org/10.1016/0168-583X(94)96062-3")</f>
        <v>http://dx.doi.org/10.1016/0168-583X(94)96062-3</v>
      </c>
      <c r="BG292" t="s">
        <v>74</v>
      </c>
      <c r="BH292" t="s">
        <v>74</v>
      </c>
      <c r="BI292">
        <v>5</v>
      </c>
      <c r="BJ292" t="s">
        <v>3406</v>
      </c>
      <c r="BK292" t="s">
        <v>1201</v>
      </c>
      <c r="BL292" t="s">
        <v>3407</v>
      </c>
      <c r="BM292" t="s">
        <v>3408</v>
      </c>
      <c r="BN292" t="s">
        <v>74</v>
      </c>
      <c r="BO292" t="s">
        <v>74</v>
      </c>
      <c r="BP292" t="s">
        <v>74</v>
      </c>
      <c r="BQ292" t="s">
        <v>74</v>
      </c>
      <c r="BR292" t="s">
        <v>96</v>
      </c>
      <c r="BS292" t="s">
        <v>3426</v>
      </c>
      <c r="BT292" t="str">
        <f>HYPERLINK("https%3A%2F%2Fwww.webofscience.com%2Fwos%2Fwoscc%2Ffull-record%2FWOS:A1994NV54700101","View Full Record in Web of Science")</f>
        <v>View Full Record in Web of Science</v>
      </c>
    </row>
    <row r="293" spans="1:72" x14ac:dyDescent="0.15">
      <c r="A293" t="s">
        <v>72</v>
      </c>
      <c r="B293" t="s">
        <v>3427</v>
      </c>
      <c r="C293" t="s">
        <v>74</v>
      </c>
      <c r="D293" t="s">
        <v>74</v>
      </c>
      <c r="E293" t="s">
        <v>74</v>
      </c>
      <c r="F293" t="s">
        <v>3427</v>
      </c>
      <c r="G293" t="s">
        <v>74</v>
      </c>
      <c r="H293" t="s">
        <v>74</v>
      </c>
      <c r="I293" t="s">
        <v>3428</v>
      </c>
      <c r="J293" t="s">
        <v>3429</v>
      </c>
      <c r="K293" t="s">
        <v>74</v>
      </c>
      <c r="L293" t="s">
        <v>74</v>
      </c>
      <c r="M293" t="s">
        <v>77</v>
      </c>
      <c r="N293" t="s">
        <v>78</v>
      </c>
      <c r="O293" t="s">
        <v>74</v>
      </c>
      <c r="P293" t="s">
        <v>74</v>
      </c>
      <c r="Q293" t="s">
        <v>74</v>
      </c>
      <c r="R293" t="s">
        <v>74</v>
      </c>
      <c r="S293" t="s">
        <v>74</v>
      </c>
      <c r="T293" t="s">
        <v>74</v>
      </c>
      <c r="U293" t="s">
        <v>3430</v>
      </c>
      <c r="V293" t="s">
        <v>3431</v>
      </c>
      <c r="W293" t="s">
        <v>3432</v>
      </c>
      <c r="X293" t="s">
        <v>3433</v>
      </c>
      <c r="Y293" t="s">
        <v>3434</v>
      </c>
      <c r="Z293" t="s">
        <v>74</v>
      </c>
      <c r="AA293" t="s">
        <v>74</v>
      </c>
      <c r="AB293" t="s">
        <v>74</v>
      </c>
      <c r="AC293" t="s">
        <v>74</v>
      </c>
      <c r="AD293" t="s">
        <v>74</v>
      </c>
      <c r="AE293" t="s">
        <v>74</v>
      </c>
      <c r="AF293" t="s">
        <v>74</v>
      </c>
      <c r="AG293">
        <v>41</v>
      </c>
      <c r="AH293">
        <v>26</v>
      </c>
      <c r="AI293">
        <v>32</v>
      </c>
      <c r="AJ293">
        <v>0</v>
      </c>
      <c r="AK293">
        <v>8</v>
      </c>
      <c r="AL293" t="s">
        <v>3435</v>
      </c>
      <c r="AM293" t="s">
        <v>3436</v>
      </c>
      <c r="AN293" t="s">
        <v>3437</v>
      </c>
      <c r="AO293" t="s">
        <v>3438</v>
      </c>
      <c r="AP293" t="s">
        <v>74</v>
      </c>
      <c r="AQ293" t="s">
        <v>74</v>
      </c>
      <c r="AR293" t="s">
        <v>3429</v>
      </c>
      <c r="AS293" t="s">
        <v>3439</v>
      </c>
      <c r="AT293" t="s">
        <v>2826</v>
      </c>
      <c r="AU293">
        <v>1994</v>
      </c>
      <c r="AV293">
        <v>9</v>
      </c>
      <c r="AW293">
        <v>3</v>
      </c>
      <c r="AX293" t="s">
        <v>74</v>
      </c>
      <c r="AY293" t="s">
        <v>74</v>
      </c>
      <c r="AZ293" t="s">
        <v>74</v>
      </c>
      <c r="BA293" t="s">
        <v>74</v>
      </c>
      <c r="BB293">
        <v>275</v>
      </c>
      <c r="BC293">
        <v>287</v>
      </c>
      <c r="BD293" t="s">
        <v>74</v>
      </c>
      <c r="BE293" t="s">
        <v>3440</v>
      </c>
      <c r="BF293" t="str">
        <f>HYPERLINK("http://dx.doi.org/10.2307/3515202","http://dx.doi.org/10.2307/3515202")</f>
        <v>http://dx.doi.org/10.2307/3515202</v>
      </c>
      <c r="BG293" t="s">
        <v>74</v>
      </c>
      <c r="BH293" t="s">
        <v>74</v>
      </c>
      <c r="BI293">
        <v>13</v>
      </c>
      <c r="BJ293" t="s">
        <v>3441</v>
      </c>
      <c r="BK293" t="s">
        <v>93</v>
      </c>
      <c r="BL293" t="s">
        <v>3441</v>
      </c>
      <c r="BM293" t="s">
        <v>3442</v>
      </c>
      <c r="BN293" t="s">
        <v>74</v>
      </c>
      <c r="BO293" t="s">
        <v>74</v>
      </c>
      <c r="BP293" t="s">
        <v>74</v>
      </c>
      <c r="BQ293" t="s">
        <v>74</v>
      </c>
      <c r="BR293" t="s">
        <v>96</v>
      </c>
      <c r="BS293" t="s">
        <v>3443</v>
      </c>
      <c r="BT293" t="str">
        <f>HYPERLINK("https%3A%2F%2Fwww.webofscience.com%2Fwos%2Fwoscc%2Ffull-record%2FWOS:A1994NV99600005","View Full Record in Web of Science")</f>
        <v>View Full Record in Web of Science</v>
      </c>
    </row>
    <row r="294" spans="1:72" x14ac:dyDescent="0.15">
      <c r="A294" t="s">
        <v>72</v>
      </c>
      <c r="B294" t="s">
        <v>3444</v>
      </c>
      <c r="C294" t="s">
        <v>74</v>
      </c>
      <c r="D294" t="s">
        <v>74</v>
      </c>
      <c r="E294" t="s">
        <v>74</v>
      </c>
      <c r="F294" t="s">
        <v>3444</v>
      </c>
      <c r="G294" t="s">
        <v>74</v>
      </c>
      <c r="H294" t="s">
        <v>74</v>
      </c>
      <c r="I294" t="s">
        <v>3445</v>
      </c>
      <c r="J294" t="s">
        <v>3446</v>
      </c>
      <c r="K294" t="s">
        <v>74</v>
      </c>
      <c r="L294" t="s">
        <v>74</v>
      </c>
      <c r="M294" t="s">
        <v>77</v>
      </c>
      <c r="N294" t="s">
        <v>78</v>
      </c>
      <c r="O294" t="s">
        <v>74</v>
      </c>
      <c r="P294" t="s">
        <v>74</v>
      </c>
      <c r="Q294" t="s">
        <v>74</v>
      </c>
      <c r="R294" t="s">
        <v>74</v>
      </c>
      <c r="S294" t="s">
        <v>74</v>
      </c>
      <c r="T294" t="s">
        <v>74</v>
      </c>
      <c r="U294" t="s">
        <v>3447</v>
      </c>
      <c r="V294" t="s">
        <v>3448</v>
      </c>
      <c r="W294" t="s">
        <v>74</v>
      </c>
      <c r="X294" t="s">
        <v>74</v>
      </c>
      <c r="Y294" t="s">
        <v>3449</v>
      </c>
      <c r="Z294" t="s">
        <v>74</v>
      </c>
      <c r="AA294" t="s">
        <v>3450</v>
      </c>
      <c r="AB294" t="s">
        <v>74</v>
      </c>
      <c r="AC294" t="s">
        <v>74</v>
      </c>
      <c r="AD294" t="s">
        <v>74</v>
      </c>
      <c r="AE294" t="s">
        <v>74</v>
      </c>
      <c r="AF294" t="s">
        <v>74</v>
      </c>
      <c r="AG294">
        <v>49</v>
      </c>
      <c r="AH294">
        <v>154</v>
      </c>
      <c r="AI294">
        <v>169</v>
      </c>
      <c r="AJ294">
        <v>2</v>
      </c>
      <c r="AK294">
        <v>106</v>
      </c>
      <c r="AL294" t="s">
        <v>284</v>
      </c>
      <c r="AM294" t="s">
        <v>285</v>
      </c>
      <c r="AN294" t="s">
        <v>2642</v>
      </c>
      <c r="AO294" t="s">
        <v>3451</v>
      </c>
      <c r="AP294" t="s">
        <v>74</v>
      </c>
      <c r="AQ294" t="s">
        <v>74</v>
      </c>
      <c r="AR294" t="s">
        <v>3446</v>
      </c>
      <c r="AS294" t="s">
        <v>3452</v>
      </c>
      <c r="AT294" t="s">
        <v>2826</v>
      </c>
      <c r="AU294">
        <v>1994</v>
      </c>
      <c r="AV294">
        <v>9</v>
      </c>
      <c r="AW294">
        <v>3</v>
      </c>
      <c r="AX294" t="s">
        <v>74</v>
      </c>
      <c r="AY294" t="s">
        <v>74</v>
      </c>
      <c r="AZ294" t="s">
        <v>74</v>
      </c>
      <c r="BA294" t="s">
        <v>74</v>
      </c>
      <c r="BB294">
        <v>399</v>
      </c>
      <c r="BC294">
        <v>404</v>
      </c>
      <c r="BD294" t="s">
        <v>74</v>
      </c>
      <c r="BE294" t="s">
        <v>3453</v>
      </c>
      <c r="BF294" t="str">
        <f>HYPERLINK("http://dx.doi.org/10.1029/94PA00289","http://dx.doi.org/10.1029/94PA00289")</f>
        <v>http://dx.doi.org/10.1029/94PA00289</v>
      </c>
      <c r="BG294" t="s">
        <v>74</v>
      </c>
      <c r="BH294" t="s">
        <v>74</v>
      </c>
      <c r="BI294">
        <v>6</v>
      </c>
      <c r="BJ294" t="s">
        <v>3454</v>
      </c>
      <c r="BK294" t="s">
        <v>93</v>
      </c>
      <c r="BL294" t="s">
        <v>3455</v>
      </c>
      <c r="BM294" t="s">
        <v>3456</v>
      </c>
      <c r="BN294" t="s">
        <v>74</v>
      </c>
      <c r="BO294" t="s">
        <v>74</v>
      </c>
      <c r="BP294" t="s">
        <v>74</v>
      </c>
      <c r="BQ294" t="s">
        <v>74</v>
      </c>
      <c r="BR294" t="s">
        <v>96</v>
      </c>
      <c r="BS294" t="s">
        <v>3457</v>
      </c>
      <c r="BT294" t="str">
        <f>HYPERLINK("https%3A%2F%2Fwww.webofscience.com%2Fwos%2Fwoscc%2Ffull-record%2FWOS:A1994NP23000004","View Full Record in Web of Science")</f>
        <v>View Full Record in Web of Science</v>
      </c>
    </row>
    <row r="295" spans="1:72" x14ac:dyDescent="0.15">
      <c r="A295" t="s">
        <v>72</v>
      </c>
      <c r="B295" t="s">
        <v>3458</v>
      </c>
      <c r="C295" t="s">
        <v>74</v>
      </c>
      <c r="D295" t="s">
        <v>74</v>
      </c>
      <c r="E295" t="s">
        <v>74</v>
      </c>
      <c r="F295" t="s">
        <v>3458</v>
      </c>
      <c r="G295" t="s">
        <v>74</v>
      </c>
      <c r="H295" t="s">
        <v>74</v>
      </c>
      <c r="I295" t="s">
        <v>3459</v>
      </c>
      <c r="J295" t="s">
        <v>3446</v>
      </c>
      <c r="K295" t="s">
        <v>74</v>
      </c>
      <c r="L295" t="s">
        <v>74</v>
      </c>
      <c r="M295" t="s">
        <v>77</v>
      </c>
      <c r="N295" t="s">
        <v>794</v>
      </c>
      <c r="O295" t="s">
        <v>74</v>
      </c>
      <c r="P295" t="s">
        <v>74</v>
      </c>
      <c r="Q295" t="s">
        <v>74</v>
      </c>
      <c r="R295" t="s">
        <v>74</v>
      </c>
      <c r="S295" t="s">
        <v>74</v>
      </c>
      <c r="T295" t="s">
        <v>74</v>
      </c>
      <c r="U295" t="s">
        <v>3460</v>
      </c>
      <c r="V295" t="s">
        <v>3461</v>
      </c>
      <c r="W295" t="s">
        <v>3462</v>
      </c>
      <c r="X295" t="s">
        <v>3463</v>
      </c>
      <c r="Y295" t="s">
        <v>74</v>
      </c>
      <c r="Z295" t="s">
        <v>74</v>
      </c>
      <c r="AA295" t="s">
        <v>74</v>
      </c>
      <c r="AB295" t="s">
        <v>74</v>
      </c>
      <c r="AC295" t="s">
        <v>74</v>
      </c>
      <c r="AD295" t="s">
        <v>74</v>
      </c>
      <c r="AE295" t="s">
        <v>74</v>
      </c>
      <c r="AF295" t="s">
        <v>74</v>
      </c>
      <c r="AG295">
        <v>131</v>
      </c>
      <c r="AH295">
        <v>138</v>
      </c>
      <c r="AI295">
        <v>149</v>
      </c>
      <c r="AJ295">
        <v>1</v>
      </c>
      <c r="AK295">
        <v>28</v>
      </c>
      <c r="AL295" t="s">
        <v>284</v>
      </c>
      <c r="AM295" t="s">
        <v>285</v>
      </c>
      <c r="AN295" t="s">
        <v>2642</v>
      </c>
      <c r="AO295" t="s">
        <v>3451</v>
      </c>
      <c r="AP295" t="s">
        <v>74</v>
      </c>
      <c r="AQ295" t="s">
        <v>74</v>
      </c>
      <c r="AR295" t="s">
        <v>3446</v>
      </c>
      <c r="AS295" t="s">
        <v>3452</v>
      </c>
      <c r="AT295" t="s">
        <v>2826</v>
      </c>
      <c r="AU295">
        <v>1994</v>
      </c>
      <c r="AV295">
        <v>9</v>
      </c>
      <c r="AW295">
        <v>3</v>
      </c>
      <c r="AX295" t="s">
        <v>74</v>
      </c>
      <c r="AY295" t="s">
        <v>74</v>
      </c>
      <c r="AZ295" t="s">
        <v>74</v>
      </c>
      <c r="BA295" t="s">
        <v>74</v>
      </c>
      <c r="BB295">
        <v>453</v>
      </c>
      <c r="BC295">
        <v>482</v>
      </c>
      <c r="BD295" t="s">
        <v>74</v>
      </c>
      <c r="BE295" t="s">
        <v>3464</v>
      </c>
      <c r="BF295" t="str">
        <f>HYPERLINK("http://dx.doi.org/10.1029/93PA03524","http://dx.doi.org/10.1029/93PA03524")</f>
        <v>http://dx.doi.org/10.1029/93PA03524</v>
      </c>
      <c r="BG295" t="s">
        <v>74</v>
      </c>
      <c r="BH295" t="s">
        <v>74</v>
      </c>
      <c r="BI295">
        <v>30</v>
      </c>
      <c r="BJ295" t="s">
        <v>3454</v>
      </c>
      <c r="BK295" t="s">
        <v>93</v>
      </c>
      <c r="BL295" t="s">
        <v>3455</v>
      </c>
      <c r="BM295" t="s">
        <v>3456</v>
      </c>
      <c r="BN295" t="s">
        <v>74</v>
      </c>
      <c r="BO295" t="s">
        <v>74</v>
      </c>
      <c r="BP295" t="s">
        <v>74</v>
      </c>
      <c r="BQ295" t="s">
        <v>74</v>
      </c>
      <c r="BR295" t="s">
        <v>96</v>
      </c>
      <c r="BS295" t="s">
        <v>3465</v>
      </c>
      <c r="BT295" t="str">
        <f>HYPERLINK("https%3A%2F%2Fwww.webofscience.com%2Fwos%2Fwoscc%2Ffull-record%2FWOS:A1994NP23000008","View Full Record in Web of Science")</f>
        <v>View Full Record in Web of Science</v>
      </c>
    </row>
    <row r="296" spans="1:72" x14ac:dyDescent="0.15">
      <c r="A296" t="s">
        <v>72</v>
      </c>
      <c r="B296" t="s">
        <v>3466</v>
      </c>
      <c r="C296" t="s">
        <v>74</v>
      </c>
      <c r="D296" t="s">
        <v>74</v>
      </c>
      <c r="E296" t="s">
        <v>74</v>
      </c>
      <c r="F296" t="s">
        <v>3466</v>
      </c>
      <c r="G296" t="s">
        <v>74</v>
      </c>
      <c r="H296" t="s">
        <v>74</v>
      </c>
      <c r="I296" t="s">
        <v>3467</v>
      </c>
      <c r="J296" t="s">
        <v>3468</v>
      </c>
      <c r="K296" t="s">
        <v>74</v>
      </c>
      <c r="L296" t="s">
        <v>74</v>
      </c>
      <c r="M296" t="s">
        <v>77</v>
      </c>
      <c r="N296" t="s">
        <v>1188</v>
      </c>
      <c r="O296" t="s">
        <v>3469</v>
      </c>
      <c r="P296" t="s">
        <v>3470</v>
      </c>
      <c r="Q296" t="s">
        <v>3471</v>
      </c>
      <c r="R296" t="s">
        <v>74</v>
      </c>
      <c r="S296" t="s">
        <v>3472</v>
      </c>
      <c r="T296" t="s">
        <v>74</v>
      </c>
      <c r="U296" t="s">
        <v>74</v>
      </c>
      <c r="V296" t="s">
        <v>3473</v>
      </c>
      <c r="W296" t="s">
        <v>3474</v>
      </c>
      <c r="X296" t="s">
        <v>3475</v>
      </c>
      <c r="Y296" t="s">
        <v>3476</v>
      </c>
      <c r="Z296" t="s">
        <v>74</v>
      </c>
      <c r="AA296" t="s">
        <v>3477</v>
      </c>
      <c r="AB296" t="s">
        <v>3478</v>
      </c>
      <c r="AC296" t="s">
        <v>74</v>
      </c>
      <c r="AD296" t="s">
        <v>74</v>
      </c>
      <c r="AE296" t="s">
        <v>74</v>
      </c>
      <c r="AF296" t="s">
        <v>74</v>
      </c>
      <c r="AG296">
        <v>18</v>
      </c>
      <c r="AH296">
        <v>2</v>
      </c>
      <c r="AI296">
        <v>2</v>
      </c>
      <c r="AJ296">
        <v>0</v>
      </c>
      <c r="AK296">
        <v>1</v>
      </c>
      <c r="AL296" t="s">
        <v>3479</v>
      </c>
      <c r="AM296" t="s">
        <v>1062</v>
      </c>
      <c r="AN296" t="s">
        <v>3480</v>
      </c>
      <c r="AO296" t="s">
        <v>3481</v>
      </c>
      <c r="AP296" t="s">
        <v>74</v>
      </c>
      <c r="AQ296" t="s">
        <v>74</v>
      </c>
      <c r="AR296" t="s">
        <v>3482</v>
      </c>
      <c r="AS296" t="s">
        <v>3483</v>
      </c>
      <c r="AT296" t="s">
        <v>2826</v>
      </c>
      <c r="AU296">
        <v>1994</v>
      </c>
      <c r="AV296">
        <v>13</v>
      </c>
      <c r="AW296">
        <v>1</v>
      </c>
      <c r="AX296" t="s">
        <v>74</v>
      </c>
      <c r="AY296" t="s">
        <v>74</v>
      </c>
      <c r="AZ296" t="s">
        <v>74</v>
      </c>
      <c r="BA296" t="s">
        <v>74</v>
      </c>
      <c r="BB296">
        <v>23</v>
      </c>
      <c r="BC296">
        <v>33</v>
      </c>
      <c r="BD296" t="s">
        <v>74</v>
      </c>
      <c r="BE296" t="s">
        <v>3484</v>
      </c>
      <c r="BF296" t="str">
        <f>HYPERLINK("http://dx.doi.org/10.1111/j.1751-8369.1994.tb00434.x","http://dx.doi.org/10.1111/j.1751-8369.1994.tb00434.x")</f>
        <v>http://dx.doi.org/10.1111/j.1751-8369.1994.tb00434.x</v>
      </c>
      <c r="BG296" t="s">
        <v>74</v>
      </c>
      <c r="BH296" t="s">
        <v>74</v>
      </c>
      <c r="BI296">
        <v>11</v>
      </c>
      <c r="BJ296" t="s">
        <v>3485</v>
      </c>
      <c r="BK296" t="s">
        <v>1201</v>
      </c>
      <c r="BL296" t="s">
        <v>3486</v>
      </c>
      <c r="BM296" t="s">
        <v>3487</v>
      </c>
      <c r="BN296" t="s">
        <v>74</v>
      </c>
      <c r="BO296" t="s">
        <v>513</v>
      </c>
      <c r="BP296" t="s">
        <v>74</v>
      </c>
      <c r="BQ296" t="s">
        <v>74</v>
      </c>
      <c r="BR296" t="s">
        <v>96</v>
      </c>
      <c r="BS296" t="s">
        <v>3488</v>
      </c>
      <c r="BT296" t="str">
        <f>HYPERLINK("https%3A%2F%2Fwww.webofscience.com%2Fwos%2Fwoscc%2Ffull-record%2FWOS:A1994PA90500004","View Full Record in Web of Science")</f>
        <v>View Full Record in Web of Science</v>
      </c>
    </row>
    <row r="297" spans="1:72" x14ac:dyDescent="0.15">
      <c r="A297" t="s">
        <v>72</v>
      </c>
      <c r="B297" t="s">
        <v>3489</v>
      </c>
      <c r="C297" t="s">
        <v>74</v>
      </c>
      <c r="D297" t="s">
        <v>74</v>
      </c>
      <c r="E297" t="s">
        <v>74</v>
      </c>
      <c r="F297" t="s">
        <v>3489</v>
      </c>
      <c r="G297" t="s">
        <v>74</v>
      </c>
      <c r="H297" t="s">
        <v>74</v>
      </c>
      <c r="I297" t="s">
        <v>3490</v>
      </c>
      <c r="J297" t="s">
        <v>3491</v>
      </c>
      <c r="K297" t="s">
        <v>74</v>
      </c>
      <c r="L297" t="s">
        <v>74</v>
      </c>
      <c r="M297" t="s">
        <v>77</v>
      </c>
      <c r="N297" t="s">
        <v>78</v>
      </c>
      <c r="O297" t="s">
        <v>74</v>
      </c>
      <c r="P297" t="s">
        <v>74</v>
      </c>
      <c r="Q297" t="s">
        <v>74</v>
      </c>
      <c r="R297" t="s">
        <v>74</v>
      </c>
      <c r="S297" t="s">
        <v>74</v>
      </c>
      <c r="T297" t="s">
        <v>74</v>
      </c>
      <c r="U297" t="s">
        <v>3492</v>
      </c>
      <c r="V297" t="s">
        <v>3493</v>
      </c>
      <c r="W297" t="s">
        <v>74</v>
      </c>
      <c r="X297" t="s">
        <v>74</v>
      </c>
      <c r="Y297" t="s">
        <v>3494</v>
      </c>
      <c r="Z297" t="s">
        <v>74</v>
      </c>
      <c r="AA297" t="s">
        <v>74</v>
      </c>
      <c r="AB297" t="s">
        <v>74</v>
      </c>
      <c r="AC297" t="s">
        <v>74</v>
      </c>
      <c r="AD297" t="s">
        <v>74</v>
      </c>
      <c r="AE297" t="s">
        <v>74</v>
      </c>
      <c r="AF297" t="s">
        <v>74</v>
      </c>
      <c r="AG297">
        <v>25</v>
      </c>
      <c r="AH297">
        <v>101</v>
      </c>
      <c r="AI297">
        <v>106</v>
      </c>
      <c r="AJ297">
        <v>0</v>
      </c>
      <c r="AK297">
        <v>19</v>
      </c>
      <c r="AL297" t="s">
        <v>179</v>
      </c>
      <c r="AM297" t="s">
        <v>180</v>
      </c>
      <c r="AN297" t="s">
        <v>181</v>
      </c>
      <c r="AO297" t="s">
        <v>3495</v>
      </c>
      <c r="AP297" t="s">
        <v>74</v>
      </c>
      <c r="AQ297" t="s">
        <v>74</v>
      </c>
      <c r="AR297" t="s">
        <v>3496</v>
      </c>
      <c r="AS297" t="s">
        <v>3497</v>
      </c>
      <c r="AT297" t="s">
        <v>2826</v>
      </c>
      <c r="AU297">
        <v>1994</v>
      </c>
      <c r="AV297">
        <v>91</v>
      </c>
      <c r="AW297" t="s">
        <v>185</v>
      </c>
      <c r="AX297" t="s">
        <v>74</v>
      </c>
      <c r="AY297" t="s">
        <v>74</v>
      </c>
      <c r="AZ297" t="s">
        <v>74</v>
      </c>
      <c r="BA297" t="s">
        <v>74</v>
      </c>
      <c r="BB297">
        <v>115</v>
      </c>
      <c r="BC297">
        <v>129</v>
      </c>
      <c r="BD297" t="s">
        <v>74</v>
      </c>
      <c r="BE297" t="s">
        <v>3498</v>
      </c>
      <c r="BF297" t="str">
        <f>HYPERLINK("http://dx.doi.org/10.1016/0037-0738(94)90125-2","http://dx.doi.org/10.1016/0037-0738(94)90125-2")</f>
        <v>http://dx.doi.org/10.1016/0037-0738(94)90125-2</v>
      </c>
      <c r="BG297" t="s">
        <v>74</v>
      </c>
      <c r="BH297" t="s">
        <v>74</v>
      </c>
      <c r="BI297">
        <v>15</v>
      </c>
      <c r="BJ297" t="s">
        <v>188</v>
      </c>
      <c r="BK297" t="s">
        <v>93</v>
      </c>
      <c r="BL297" t="s">
        <v>188</v>
      </c>
      <c r="BM297" t="s">
        <v>3499</v>
      </c>
      <c r="BN297" t="s">
        <v>74</v>
      </c>
      <c r="BO297" t="s">
        <v>74</v>
      </c>
      <c r="BP297" t="s">
        <v>74</v>
      </c>
      <c r="BQ297" t="s">
        <v>74</v>
      </c>
      <c r="BR297" t="s">
        <v>96</v>
      </c>
      <c r="BS297" t="s">
        <v>3500</v>
      </c>
      <c r="BT297" t="str">
        <f>HYPERLINK("https%3A%2F%2Fwww.webofscience.com%2Fwos%2Fwoscc%2Ffull-record%2FWOS:A1994NU26900005","View Full Record in Web of Science")</f>
        <v>View Full Record in Web of Science</v>
      </c>
    </row>
    <row r="298" spans="1:72" x14ac:dyDescent="0.15">
      <c r="A298" t="s">
        <v>72</v>
      </c>
      <c r="B298" t="s">
        <v>3501</v>
      </c>
      <c r="C298" t="s">
        <v>74</v>
      </c>
      <c r="D298" t="s">
        <v>74</v>
      </c>
      <c r="E298" t="s">
        <v>74</v>
      </c>
      <c r="F298" t="s">
        <v>3501</v>
      </c>
      <c r="G298" t="s">
        <v>74</v>
      </c>
      <c r="H298" t="s">
        <v>74</v>
      </c>
      <c r="I298" t="s">
        <v>3502</v>
      </c>
      <c r="J298" t="s">
        <v>3503</v>
      </c>
      <c r="K298" t="s">
        <v>74</v>
      </c>
      <c r="L298" t="s">
        <v>74</v>
      </c>
      <c r="M298" t="s">
        <v>77</v>
      </c>
      <c r="N298" t="s">
        <v>396</v>
      </c>
      <c r="O298" t="s">
        <v>74</v>
      </c>
      <c r="P298" t="s">
        <v>74</v>
      </c>
      <c r="Q298" t="s">
        <v>74</v>
      </c>
      <c r="R298" t="s">
        <v>74</v>
      </c>
      <c r="S298" t="s">
        <v>74</v>
      </c>
      <c r="T298" t="s">
        <v>74</v>
      </c>
      <c r="U298" t="s">
        <v>74</v>
      </c>
      <c r="V298" t="s">
        <v>74</v>
      </c>
      <c r="W298" t="s">
        <v>3504</v>
      </c>
      <c r="X298" t="s">
        <v>74</v>
      </c>
      <c r="Y298" t="s">
        <v>3505</v>
      </c>
      <c r="Z298" t="s">
        <v>74</v>
      </c>
      <c r="AA298" t="s">
        <v>3506</v>
      </c>
      <c r="AB298" t="s">
        <v>74</v>
      </c>
      <c r="AC298" t="s">
        <v>74</v>
      </c>
      <c r="AD298" t="s">
        <v>74</v>
      </c>
      <c r="AE298" t="s">
        <v>74</v>
      </c>
      <c r="AF298" t="s">
        <v>74</v>
      </c>
      <c r="AG298">
        <v>4</v>
      </c>
      <c r="AH298">
        <v>3</v>
      </c>
      <c r="AI298">
        <v>3</v>
      </c>
      <c r="AJ298">
        <v>0</v>
      </c>
      <c r="AK298">
        <v>1</v>
      </c>
      <c r="AL298" t="s">
        <v>3507</v>
      </c>
      <c r="AM298" t="s">
        <v>419</v>
      </c>
      <c r="AN298" t="s">
        <v>3508</v>
      </c>
      <c r="AO298" t="s">
        <v>3509</v>
      </c>
      <c r="AP298" t="s">
        <v>74</v>
      </c>
      <c r="AQ298" t="s">
        <v>74</v>
      </c>
      <c r="AR298" t="s">
        <v>3510</v>
      </c>
      <c r="AS298" t="s">
        <v>3511</v>
      </c>
      <c r="AT298" t="s">
        <v>2826</v>
      </c>
      <c r="AU298">
        <v>1994</v>
      </c>
      <c r="AV298">
        <v>90</v>
      </c>
      <c r="AW298">
        <v>6</v>
      </c>
      <c r="AX298" t="s">
        <v>74</v>
      </c>
      <c r="AY298" t="s">
        <v>74</v>
      </c>
      <c r="AZ298" t="s">
        <v>74</v>
      </c>
      <c r="BA298" t="s">
        <v>74</v>
      </c>
      <c r="BB298">
        <v>315</v>
      </c>
      <c r="BC298">
        <v>316</v>
      </c>
      <c r="BD298" t="s">
        <v>74</v>
      </c>
      <c r="BE298" t="s">
        <v>74</v>
      </c>
      <c r="BF298" t="s">
        <v>74</v>
      </c>
      <c r="BG298" t="s">
        <v>74</v>
      </c>
      <c r="BH298" t="s">
        <v>74</v>
      </c>
      <c r="BI298">
        <v>2</v>
      </c>
      <c r="BJ298" t="s">
        <v>402</v>
      </c>
      <c r="BK298" t="s">
        <v>93</v>
      </c>
      <c r="BL298" t="s">
        <v>403</v>
      </c>
      <c r="BM298" t="s">
        <v>3512</v>
      </c>
      <c r="BN298" t="s">
        <v>74</v>
      </c>
      <c r="BO298" t="s">
        <v>74</v>
      </c>
      <c r="BP298" t="s">
        <v>74</v>
      </c>
      <c r="BQ298" t="s">
        <v>74</v>
      </c>
      <c r="BR298" t="s">
        <v>96</v>
      </c>
      <c r="BS298" t="s">
        <v>3513</v>
      </c>
      <c r="BT298" t="str">
        <f>HYPERLINK("https%3A%2F%2Fwww.webofscience.com%2Fwos%2Fwoscc%2Ffull-record%2FWOS:A1994NY50700004","View Full Record in Web of Science")</f>
        <v>View Full Record in Web of Science</v>
      </c>
    </row>
    <row r="299" spans="1:72" x14ac:dyDescent="0.15">
      <c r="A299" t="s">
        <v>72</v>
      </c>
      <c r="B299" t="s">
        <v>3514</v>
      </c>
      <c r="C299" t="s">
        <v>74</v>
      </c>
      <c r="D299" t="s">
        <v>74</v>
      </c>
      <c r="E299" t="s">
        <v>74</v>
      </c>
      <c r="F299" t="s">
        <v>3514</v>
      </c>
      <c r="G299" t="s">
        <v>74</v>
      </c>
      <c r="H299" t="s">
        <v>74</v>
      </c>
      <c r="I299" t="s">
        <v>3515</v>
      </c>
      <c r="J299" t="s">
        <v>1287</v>
      </c>
      <c r="K299" t="s">
        <v>74</v>
      </c>
      <c r="L299" t="s">
        <v>74</v>
      </c>
      <c r="M299" t="s">
        <v>77</v>
      </c>
      <c r="N299" t="s">
        <v>78</v>
      </c>
      <c r="O299" t="s">
        <v>74</v>
      </c>
      <c r="P299" t="s">
        <v>74</v>
      </c>
      <c r="Q299" t="s">
        <v>74</v>
      </c>
      <c r="R299" t="s">
        <v>74</v>
      </c>
      <c r="S299" t="s">
        <v>74</v>
      </c>
      <c r="T299" t="s">
        <v>3516</v>
      </c>
      <c r="U299" t="s">
        <v>3517</v>
      </c>
      <c r="V299" t="s">
        <v>3518</v>
      </c>
      <c r="W299" t="s">
        <v>3519</v>
      </c>
      <c r="X299" t="s">
        <v>3520</v>
      </c>
      <c r="Y299" t="s">
        <v>3521</v>
      </c>
      <c r="Z299" t="s">
        <v>74</v>
      </c>
      <c r="AA299" t="s">
        <v>74</v>
      </c>
      <c r="AB299" t="s">
        <v>74</v>
      </c>
      <c r="AC299" t="s">
        <v>74</v>
      </c>
      <c r="AD299" t="s">
        <v>74</v>
      </c>
      <c r="AE299" t="s">
        <v>74</v>
      </c>
      <c r="AF299" t="s">
        <v>74</v>
      </c>
      <c r="AG299">
        <v>32</v>
      </c>
      <c r="AH299">
        <v>1</v>
      </c>
      <c r="AI299">
        <v>1</v>
      </c>
      <c r="AJ299">
        <v>0</v>
      </c>
      <c r="AK299">
        <v>0</v>
      </c>
      <c r="AL299" t="s">
        <v>1295</v>
      </c>
      <c r="AM299" t="s">
        <v>1296</v>
      </c>
      <c r="AN299" t="s">
        <v>1297</v>
      </c>
      <c r="AO299" t="s">
        <v>1298</v>
      </c>
      <c r="AP299" t="s">
        <v>74</v>
      </c>
      <c r="AQ299" t="s">
        <v>74</v>
      </c>
      <c r="AR299" t="s">
        <v>1299</v>
      </c>
      <c r="AS299" t="s">
        <v>1300</v>
      </c>
      <c r="AT299" t="s">
        <v>3522</v>
      </c>
      <c r="AU299">
        <v>1994</v>
      </c>
      <c r="AV299">
        <v>30</v>
      </c>
      <c r="AW299">
        <v>2</v>
      </c>
      <c r="AX299" t="s">
        <v>74</v>
      </c>
      <c r="AY299" t="s">
        <v>74</v>
      </c>
      <c r="AZ299" t="s">
        <v>74</v>
      </c>
      <c r="BA299" t="s">
        <v>74</v>
      </c>
      <c r="BB299">
        <v>184</v>
      </c>
      <c r="BC299">
        <v>190</v>
      </c>
      <c r="BD299" t="s">
        <v>74</v>
      </c>
      <c r="BE299" t="s">
        <v>3523</v>
      </c>
      <c r="BF299" t="str">
        <f>HYPERLINK("http://dx.doi.org/10.1016/S0932-4739(11)80028-3","http://dx.doi.org/10.1016/S0932-4739(11)80028-3")</f>
        <v>http://dx.doi.org/10.1016/S0932-4739(11)80028-3</v>
      </c>
      <c r="BG299" t="s">
        <v>74</v>
      </c>
      <c r="BH299" t="s">
        <v>74</v>
      </c>
      <c r="BI299">
        <v>7</v>
      </c>
      <c r="BJ299" t="s">
        <v>332</v>
      </c>
      <c r="BK299" t="s">
        <v>93</v>
      </c>
      <c r="BL299" t="s">
        <v>332</v>
      </c>
      <c r="BM299" t="s">
        <v>3524</v>
      </c>
      <c r="BN299" t="s">
        <v>74</v>
      </c>
      <c r="BO299" t="s">
        <v>74</v>
      </c>
      <c r="BP299" t="s">
        <v>74</v>
      </c>
      <c r="BQ299" t="s">
        <v>74</v>
      </c>
      <c r="BR299" t="s">
        <v>96</v>
      </c>
      <c r="BS299" t="s">
        <v>3525</v>
      </c>
      <c r="BT299" t="str">
        <f>HYPERLINK("https%3A%2F%2Fwww.webofscience.com%2Fwos%2Fwoscc%2Ffull-record%2FWOS:A1994NR94900006","View Full Record in Web of Science")</f>
        <v>View Full Record in Web of Science</v>
      </c>
    </row>
    <row r="300" spans="1:72" x14ac:dyDescent="0.15">
      <c r="A300" t="s">
        <v>72</v>
      </c>
      <c r="B300" t="s">
        <v>3526</v>
      </c>
      <c r="C300" t="s">
        <v>74</v>
      </c>
      <c r="D300" t="s">
        <v>74</v>
      </c>
      <c r="E300" t="s">
        <v>74</v>
      </c>
      <c r="F300" t="s">
        <v>3527</v>
      </c>
      <c r="G300" t="s">
        <v>74</v>
      </c>
      <c r="H300" t="s">
        <v>74</v>
      </c>
      <c r="I300" t="s">
        <v>3528</v>
      </c>
      <c r="J300" t="s">
        <v>278</v>
      </c>
      <c r="K300" t="s">
        <v>74</v>
      </c>
      <c r="L300" t="s">
        <v>74</v>
      </c>
      <c r="M300" t="s">
        <v>77</v>
      </c>
      <c r="N300" t="s">
        <v>78</v>
      </c>
      <c r="O300" t="s">
        <v>74</v>
      </c>
      <c r="P300" t="s">
        <v>74</v>
      </c>
      <c r="Q300" t="s">
        <v>74</v>
      </c>
      <c r="R300" t="s">
        <v>74</v>
      </c>
      <c r="S300" t="s">
        <v>74</v>
      </c>
      <c r="T300" t="s">
        <v>74</v>
      </c>
      <c r="U300" t="s">
        <v>74</v>
      </c>
      <c r="V300" t="s">
        <v>3529</v>
      </c>
      <c r="W300" t="s">
        <v>3530</v>
      </c>
      <c r="X300" t="s">
        <v>3531</v>
      </c>
      <c r="Y300" t="s">
        <v>3532</v>
      </c>
      <c r="Z300" t="s">
        <v>74</v>
      </c>
      <c r="AA300" t="s">
        <v>3533</v>
      </c>
      <c r="AB300" t="s">
        <v>3534</v>
      </c>
      <c r="AC300" t="s">
        <v>74</v>
      </c>
      <c r="AD300" t="s">
        <v>74</v>
      </c>
      <c r="AE300" t="s">
        <v>74</v>
      </c>
      <c r="AF300" t="s">
        <v>74</v>
      </c>
      <c r="AG300">
        <v>37</v>
      </c>
      <c r="AH300">
        <v>132</v>
      </c>
      <c r="AI300">
        <v>143</v>
      </c>
      <c r="AJ300">
        <v>0</v>
      </c>
      <c r="AK300">
        <v>17</v>
      </c>
      <c r="AL300" t="s">
        <v>284</v>
      </c>
      <c r="AM300" t="s">
        <v>285</v>
      </c>
      <c r="AN300" t="s">
        <v>286</v>
      </c>
      <c r="AO300" t="s">
        <v>287</v>
      </c>
      <c r="AP300" t="s">
        <v>74</v>
      </c>
      <c r="AQ300" t="s">
        <v>74</v>
      </c>
      <c r="AR300" t="s">
        <v>288</v>
      </c>
      <c r="AS300" t="s">
        <v>289</v>
      </c>
      <c r="AT300" t="s">
        <v>3535</v>
      </c>
      <c r="AU300">
        <v>1994</v>
      </c>
      <c r="AV300">
        <v>99</v>
      </c>
      <c r="AW300" t="s">
        <v>3536</v>
      </c>
      <c r="AX300" t="s">
        <v>74</v>
      </c>
      <c r="AY300" t="s">
        <v>74</v>
      </c>
      <c r="AZ300" t="s">
        <v>74</v>
      </c>
      <c r="BA300" t="s">
        <v>74</v>
      </c>
      <c r="BB300">
        <v>5325</v>
      </c>
      <c r="BC300">
        <v>5332</v>
      </c>
      <c r="BD300" t="s">
        <v>74</v>
      </c>
      <c r="BE300" t="s">
        <v>3537</v>
      </c>
      <c r="BF300" t="str">
        <f>HYPERLINK("http://dx.doi.org/10.1029/93JD03558","http://dx.doi.org/10.1029/93JD03558")</f>
        <v>http://dx.doi.org/10.1029/93JD03558</v>
      </c>
      <c r="BG300" t="s">
        <v>74</v>
      </c>
      <c r="BH300" t="s">
        <v>74</v>
      </c>
      <c r="BI300">
        <v>8</v>
      </c>
      <c r="BJ300" t="s">
        <v>293</v>
      </c>
      <c r="BK300" t="s">
        <v>93</v>
      </c>
      <c r="BL300" t="s">
        <v>293</v>
      </c>
      <c r="BM300" t="s">
        <v>3538</v>
      </c>
      <c r="BN300" t="s">
        <v>74</v>
      </c>
      <c r="BO300" t="s">
        <v>74</v>
      </c>
      <c r="BP300" t="s">
        <v>74</v>
      </c>
      <c r="BQ300" t="s">
        <v>74</v>
      </c>
      <c r="BR300" t="s">
        <v>96</v>
      </c>
      <c r="BS300" t="s">
        <v>3539</v>
      </c>
      <c r="BT300" t="str">
        <f>HYPERLINK("https%3A%2F%2Fwww.webofscience.com%2Fwos%2Fwoscc%2Ffull-record%2FWOS:000207072400005","View Full Record in Web of Science")</f>
        <v>View Full Record in Web of Science</v>
      </c>
    </row>
    <row r="301" spans="1:72" x14ac:dyDescent="0.15">
      <c r="A301" t="s">
        <v>72</v>
      </c>
      <c r="B301" t="s">
        <v>3540</v>
      </c>
      <c r="C301" t="s">
        <v>74</v>
      </c>
      <c r="D301" t="s">
        <v>74</v>
      </c>
      <c r="E301" t="s">
        <v>74</v>
      </c>
      <c r="F301" t="s">
        <v>3541</v>
      </c>
      <c r="G301" t="s">
        <v>74</v>
      </c>
      <c r="H301" t="s">
        <v>74</v>
      </c>
      <c r="I301" t="s">
        <v>3542</v>
      </c>
      <c r="J301" t="s">
        <v>278</v>
      </c>
      <c r="K301" t="s">
        <v>74</v>
      </c>
      <c r="L301" t="s">
        <v>74</v>
      </c>
      <c r="M301" t="s">
        <v>77</v>
      </c>
      <c r="N301" t="s">
        <v>78</v>
      </c>
      <c r="O301" t="s">
        <v>74</v>
      </c>
      <c r="P301" t="s">
        <v>74</v>
      </c>
      <c r="Q301" t="s">
        <v>74</v>
      </c>
      <c r="R301" t="s">
        <v>74</v>
      </c>
      <c r="S301" t="s">
        <v>74</v>
      </c>
      <c r="T301" t="s">
        <v>74</v>
      </c>
      <c r="U301" t="s">
        <v>74</v>
      </c>
      <c r="V301" t="s">
        <v>3543</v>
      </c>
      <c r="W301" t="s">
        <v>3544</v>
      </c>
      <c r="X301" t="s">
        <v>3545</v>
      </c>
      <c r="Y301" t="s">
        <v>3546</v>
      </c>
      <c r="Z301" t="s">
        <v>74</v>
      </c>
      <c r="AA301" t="s">
        <v>74</v>
      </c>
      <c r="AB301" t="s">
        <v>3547</v>
      </c>
      <c r="AC301" t="s">
        <v>3548</v>
      </c>
      <c r="AD301" t="s">
        <v>3549</v>
      </c>
      <c r="AE301" t="s">
        <v>3550</v>
      </c>
      <c r="AF301" t="s">
        <v>74</v>
      </c>
      <c r="AG301">
        <v>32</v>
      </c>
      <c r="AH301">
        <v>53</v>
      </c>
      <c r="AI301">
        <v>56</v>
      </c>
      <c r="AJ301">
        <v>0</v>
      </c>
      <c r="AK301">
        <v>1</v>
      </c>
      <c r="AL301" t="s">
        <v>284</v>
      </c>
      <c r="AM301" t="s">
        <v>285</v>
      </c>
      <c r="AN301" t="s">
        <v>286</v>
      </c>
      <c r="AO301" t="s">
        <v>287</v>
      </c>
      <c r="AP301" t="s">
        <v>74</v>
      </c>
      <c r="AQ301" t="s">
        <v>74</v>
      </c>
      <c r="AR301" t="s">
        <v>288</v>
      </c>
      <c r="AS301" t="s">
        <v>289</v>
      </c>
      <c r="AT301" t="s">
        <v>3535</v>
      </c>
      <c r="AU301">
        <v>1994</v>
      </c>
      <c r="AV301">
        <v>99</v>
      </c>
      <c r="AW301" t="s">
        <v>3536</v>
      </c>
      <c r="AX301" t="s">
        <v>74</v>
      </c>
      <c r="AY301" t="s">
        <v>74</v>
      </c>
      <c r="AZ301" t="s">
        <v>74</v>
      </c>
      <c r="BA301" t="s">
        <v>74</v>
      </c>
      <c r="BB301">
        <v>5475</v>
      </c>
      <c r="BC301">
        <v>5485</v>
      </c>
      <c r="BD301" t="s">
        <v>74</v>
      </c>
      <c r="BE301" t="s">
        <v>3551</v>
      </c>
      <c r="BF301" t="str">
        <f>HYPERLINK("http://dx.doi.org/10.1029/93JD03276","http://dx.doi.org/10.1029/93JD03276")</f>
        <v>http://dx.doi.org/10.1029/93JD03276</v>
      </c>
      <c r="BG301" t="s">
        <v>74</v>
      </c>
      <c r="BH301" t="s">
        <v>74</v>
      </c>
      <c r="BI301">
        <v>11</v>
      </c>
      <c r="BJ301" t="s">
        <v>293</v>
      </c>
      <c r="BK301" t="s">
        <v>93</v>
      </c>
      <c r="BL301" t="s">
        <v>293</v>
      </c>
      <c r="BM301" t="s">
        <v>3538</v>
      </c>
      <c r="BN301" t="s">
        <v>74</v>
      </c>
      <c r="BO301" t="s">
        <v>74</v>
      </c>
      <c r="BP301" t="s">
        <v>74</v>
      </c>
      <c r="BQ301" t="s">
        <v>74</v>
      </c>
      <c r="BR301" t="s">
        <v>96</v>
      </c>
      <c r="BS301" t="s">
        <v>3552</v>
      </c>
      <c r="BT301" t="str">
        <f>HYPERLINK("https%3A%2F%2Fwww.webofscience.com%2Fwos%2Fwoscc%2Ffull-record%2FWOS:000207072400015","View Full Record in Web of Science")</f>
        <v>View Full Record in Web of Science</v>
      </c>
    </row>
    <row r="302" spans="1:72" x14ac:dyDescent="0.15">
      <c r="A302" t="s">
        <v>72</v>
      </c>
      <c r="B302" t="s">
        <v>3553</v>
      </c>
      <c r="C302" t="s">
        <v>74</v>
      </c>
      <c r="D302" t="s">
        <v>74</v>
      </c>
      <c r="E302" t="s">
        <v>74</v>
      </c>
      <c r="F302" t="s">
        <v>3553</v>
      </c>
      <c r="G302" t="s">
        <v>74</v>
      </c>
      <c r="H302" t="s">
        <v>74</v>
      </c>
      <c r="I302" t="s">
        <v>3554</v>
      </c>
      <c r="J302" t="s">
        <v>278</v>
      </c>
      <c r="K302" t="s">
        <v>74</v>
      </c>
      <c r="L302" t="s">
        <v>74</v>
      </c>
      <c r="M302" t="s">
        <v>77</v>
      </c>
      <c r="N302" t="s">
        <v>78</v>
      </c>
      <c r="O302" t="s">
        <v>74</v>
      </c>
      <c r="P302" t="s">
        <v>74</v>
      </c>
      <c r="Q302" t="s">
        <v>74</v>
      </c>
      <c r="R302" t="s">
        <v>74</v>
      </c>
      <c r="S302" t="s">
        <v>74</v>
      </c>
      <c r="T302" t="s">
        <v>74</v>
      </c>
      <c r="U302" t="s">
        <v>3555</v>
      </c>
      <c r="V302" t="s">
        <v>3556</v>
      </c>
      <c r="W302" t="s">
        <v>3557</v>
      </c>
      <c r="X302" t="s">
        <v>3558</v>
      </c>
      <c r="Y302" t="s">
        <v>74</v>
      </c>
      <c r="Z302" t="s">
        <v>74</v>
      </c>
      <c r="AA302" t="s">
        <v>3559</v>
      </c>
      <c r="AB302" t="s">
        <v>74</v>
      </c>
      <c r="AC302" t="s">
        <v>74</v>
      </c>
      <c r="AD302" t="s">
        <v>74</v>
      </c>
      <c r="AE302" t="s">
        <v>74</v>
      </c>
      <c r="AF302" t="s">
        <v>74</v>
      </c>
      <c r="AG302">
        <v>28</v>
      </c>
      <c r="AH302">
        <v>30</v>
      </c>
      <c r="AI302">
        <v>31</v>
      </c>
      <c r="AJ302">
        <v>0</v>
      </c>
      <c r="AK302">
        <v>0</v>
      </c>
      <c r="AL302" t="s">
        <v>284</v>
      </c>
      <c r="AM302" t="s">
        <v>285</v>
      </c>
      <c r="AN302" t="s">
        <v>286</v>
      </c>
      <c r="AO302" t="s">
        <v>287</v>
      </c>
      <c r="AP302" t="s">
        <v>74</v>
      </c>
      <c r="AQ302" t="s">
        <v>74</v>
      </c>
      <c r="AR302" t="s">
        <v>288</v>
      </c>
      <c r="AS302" t="s">
        <v>289</v>
      </c>
      <c r="AT302" t="s">
        <v>3535</v>
      </c>
      <c r="AU302">
        <v>1994</v>
      </c>
      <c r="AV302">
        <v>99</v>
      </c>
      <c r="AW302" t="s">
        <v>3560</v>
      </c>
      <c r="AX302" t="s">
        <v>74</v>
      </c>
      <c r="AY302" t="s">
        <v>74</v>
      </c>
      <c r="AZ302" t="s">
        <v>74</v>
      </c>
      <c r="BA302" t="s">
        <v>74</v>
      </c>
      <c r="BB302">
        <v>10305</v>
      </c>
      <c r="BC302">
        <v>10318</v>
      </c>
      <c r="BD302" t="s">
        <v>74</v>
      </c>
      <c r="BE302" t="s">
        <v>3561</v>
      </c>
      <c r="BF302" t="str">
        <f>HYPERLINK("http://dx.doi.org/10.1029/93JD02332","http://dx.doi.org/10.1029/93JD02332")</f>
        <v>http://dx.doi.org/10.1029/93JD02332</v>
      </c>
      <c r="BG302" t="s">
        <v>74</v>
      </c>
      <c r="BH302" t="s">
        <v>74</v>
      </c>
      <c r="BI302">
        <v>14</v>
      </c>
      <c r="BJ302" t="s">
        <v>293</v>
      </c>
      <c r="BK302" t="s">
        <v>93</v>
      </c>
      <c r="BL302" t="s">
        <v>293</v>
      </c>
      <c r="BM302" t="s">
        <v>3562</v>
      </c>
      <c r="BN302" t="s">
        <v>74</v>
      </c>
      <c r="BO302" t="s">
        <v>74</v>
      </c>
      <c r="BP302" t="s">
        <v>74</v>
      </c>
      <c r="BQ302" t="s">
        <v>74</v>
      </c>
      <c r="BR302" t="s">
        <v>96</v>
      </c>
      <c r="BS302" t="s">
        <v>3563</v>
      </c>
      <c r="BT302" t="str">
        <f>HYPERLINK("https%3A%2F%2Fwww.webofscience.com%2Fwos%2Fwoscc%2Ffull-record%2FWOS:A1994NN51700001","View Full Record in Web of Science")</f>
        <v>View Full Record in Web of Science</v>
      </c>
    </row>
    <row r="303" spans="1:72" x14ac:dyDescent="0.15">
      <c r="A303" t="s">
        <v>72</v>
      </c>
      <c r="B303" t="s">
        <v>3553</v>
      </c>
      <c r="C303" t="s">
        <v>74</v>
      </c>
      <c r="D303" t="s">
        <v>74</v>
      </c>
      <c r="E303" t="s">
        <v>74</v>
      </c>
      <c r="F303" t="s">
        <v>3553</v>
      </c>
      <c r="G303" t="s">
        <v>74</v>
      </c>
      <c r="H303" t="s">
        <v>74</v>
      </c>
      <c r="I303" t="s">
        <v>3564</v>
      </c>
      <c r="J303" t="s">
        <v>278</v>
      </c>
      <c r="K303" t="s">
        <v>74</v>
      </c>
      <c r="L303" t="s">
        <v>74</v>
      </c>
      <c r="M303" t="s">
        <v>77</v>
      </c>
      <c r="N303" t="s">
        <v>78</v>
      </c>
      <c r="O303" t="s">
        <v>74</v>
      </c>
      <c r="P303" t="s">
        <v>74</v>
      </c>
      <c r="Q303" t="s">
        <v>74</v>
      </c>
      <c r="R303" t="s">
        <v>74</v>
      </c>
      <c r="S303" t="s">
        <v>74</v>
      </c>
      <c r="T303" t="s">
        <v>74</v>
      </c>
      <c r="U303" t="s">
        <v>74</v>
      </c>
      <c r="V303" t="s">
        <v>3565</v>
      </c>
      <c r="W303" t="s">
        <v>3566</v>
      </c>
      <c r="X303" t="s">
        <v>3558</v>
      </c>
      <c r="Y303" t="s">
        <v>74</v>
      </c>
      <c r="Z303" t="s">
        <v>74</v>
      </c>
      <c r="AA303" t="s">
        <v>3559</v>
      </c>
      <c r="AB303" t="s">
        <v>74</v>
      </c>
      <c r="AC303" t="s">
        <v>74</v>
      </c>
      <c r="AD303" t="s">
        <v>74</v>
      </c>
      <c r="AE303" t="s">
        <v>74</v>
      </c>
      <c r="AF303" t="s">
        <v>74</v>
      </c>
      <c r="AG303">
        <v>13</v>
      </c>
      <c r="AH303">
        <v>27</v>
      </c>
      <c r="AI303">
        <v>27</v>
      </c>
      <c r="AJ303">
        <v>0</v>
      </c>
      <c r="AK303">
        <v>0</v>
      </c>
      <c r="AL303" t="s">
        <v>284</v>
      </c>
      <c r="AM303" t="s">
        <v>285</v>
      </c>
      <c r="AN303" t="s">
        <v>286</v>
      </c>
      <c r="AO303" t="s">
        <v>287</v>
      </c>
      <c r="AP303" t="s">
        <v>74</v>
      </c>
      <c r="AQ303" t="s">
        <v>74</v>
      </c>
      <c r="AR303" t="s">
        <v>288</v>
      </c>
      <c r="AS303" t="s">
        <v>289</v>
      </c>
      <c r="AT303" t="s">
        <v>3535</v>
      </c>
      <c r="AU303">
        <v>1994</v>
      </c>
      <c r="AV303">
        <v>99</v>
      </c>
      <c r="AW303" t="s">
        <v>3560</v>
      </c>
      <c r="AX303" t="s">
        <v>74</v>
      </c>
      <c r="AY303" t="s">
        <v>74</v>
      </c>
      <c r="AZ303" t="s">
        <v>74</v>
      </c>
      <c r="BA303" t="s">
        <v>74</v>
      </c>
      <c r="BB303">
        <v>10319</v>
      </c>
      <c r="BC303">
        <v>10332</v>
      </c>
      <c r="BD303" t="s">
        <v>74</v>
      </c>
      <c r="BE303" t="s">
        <v>3567</v>
      </c>
      <c r="BF303" t="str">
        <f>HYPERLINK("http://dx.doi.org/10.1029/94JD00044","http://dx.doi.org/10.1029/94JD00044")</f>
        <v>http://dx.doi.org/10.1029/94JD00044</v>
      </c>
      <c r="BG303" t="s">
        <v>74</v>
      </c>
      <c r="BH303" t="s">
        <v>74</v>
      </c>
      <c r="BI303">
        <v>14</v>
      </c>
      <c r="BJ303" t="s">
        <v>293</v>
      </c>
      <c r="BK303" t="s">
        <v>93</v>
      </c>
      <c r="BL303" t="s">
        <v>293</v>
      </c>
      <c r="BM303" t="s">
        <v>3562</v>
      </c>
      <c r="BN303" t="s">
        <v>74</v>
      </c>
      <c r="BO303" t="s">
        <v>74</v>
      </c>
      <c r="BP303" t="s">
        <v>74</v>
      </c>
      <c r="BQ303" t="s">
        <v>74</v>
      </c>
      <c r="BR303" t="s">
        <v>96</v>
      </c>
      <c r="BS303" t="s">
        <v>3568</v>
      </c>
      <c r="BT303" t="str">
        <f>HYPERLINK("https%3A%2F%2Fwww.webofscience.com%2Fwos%2Fwoscc%2Ffull-record%2FWOS:A1994NN51700002","View Full Record in Web of Science")</f>
        <v>View Full Record in Web of Science</v>
      </c>
    </row>
    <row r="304" spans="1:72" x14ac:dyDescent="0.15">
      <c r="A304" t="s">
        <v>72</v>
      </c>
      <c r="B304" t="s">
        <v>3569</v>
      </c>
      <c r="C304" t="s">
        <v>74</v>
      </c>
      <c r="D304" t="s">
        <v>74</v>
      </c>
      <c r="E304" t="s">
        <v>74</v>
      </c>
      <c r="F304" t="s">
        <v>3569</v>
      </c>
      <c r="G304" t="s">
        <v>74</v>
      </c>
      <c r="H304" t="s">
        <v>74</v>
      </c>
      <c r="I304" t="s">
        <v>3570</v>
      </c>
      <c r="J304" t="s">
        <v>278</v>
      </c>
      <c r="K304" t="s">
        <v>74</v>
      </c>
      <c r="L304" t="s">
        <v>74</v>
      </c>
      <c r="M304" t="s">
        <v>77</v>
      </c>
      <c r="N304" t="s">
        <v>78</v>
      </c>
      <c r="O304" t="s">
        <v>74</v>
      </c>
      <c r="P304" t="s">
        <v>74</v>
      </c>
      <c r="Q304" t="s">
        <v>74</v>
      </c>
      <c r="R304" t="s">
        <v>74</v>
      </c>
      <c r="S304" t="s">
        <v>74</v>
      </c>
      <c r="T304" t="s">
        <v>74</v>
      </c>
      <c r="U304" t="s">
        <v>3571</v>
      </c>
      <c r="V304" t="s">
        <v>3572</v>
      </c>
      <c r="W304" t="s">
        <v>74</v>
      </c>
      <c r="X304" t="s">
        <v>74</v>
      </c>
      <c r="Y304" t="s">
        <v>3573</v>
      </c>
      <c r="Z304" t="s">
        <v>74</v>
      </c>
      <c r="AA304" t="s">
        <v>74</v>
      </c>
      <c r="AB304" t="s">
        <v>74</v>
      </c>
      <c r="AC304" t="s">
        <v>74</v>
      </c>
      <c r="AD304" t="s">
        <v>74</v>
      </c>
      <c r="AE304" t="s">
        <v>74</v>
      </c>
      <c r="AF304" t="s">
        <v>74</v>
      </c>
      <c r="AG304">
        <v>33</v>
      </c>
      <c r="AH304">
        <v>71</v>
      </c>
      <c r="AI304">
        <v>79</v>
      </c>
      <c r="AJ304">
        <v>0</v>
      </c>
      <c r="AK304">
        <v>27</v>
      </c>
      <c r="AL304" t="s">
        <v>284</v>
      </c>
      <c r="AM304" t="s">
        <v>285</v>
      </c>
      <c r="AN304" t="s">
        <v>286</v>
      </c>
      <c r="AO304" t="s">
        <v>287</v>
      </c>
      <c r="AP304" t="s">
        <v>74</v>
      </c>
      <c r="AQ304" t="s">
        <v>74</v>
      </c>
      <c r="AR304" t="s">
        <v>288</v>
      </c>
      <c r="AS304" t="s">
        <v>289</v>
      </c>
      <c r="AT304" t="s">
        <v>3535</v>
      </c>
      <c r="AU304">
        <v>1994</v>
      </c>
      <c r="AV304">
        <v>99</v>
      </c>
      <c r="AW304" t="s">
        <v>3560</v>
      </c>
      <c r="AX304" t="s">
        <v>74</v>
      </c>
      <c r="AY304" t="s">
        <v>74</v>
      </c>
      <c r="AZ304" t="s">
        <v>74</v>
      </c>
      <c r="BA304" t="s">
        <v>74</v>
      </c>
      <c r="BB304">
        <v>10455</v>
      </c>
      <c r="BC304">
        <v>10471</v>
      </c>
      <c r="BD304" t="s">
        <v>74</v>
      </c>
      <c r="BE304" t="s">
        <v>3574</v>
      </c>
      <c r="BF304" t="str">
        <f>HYPERLINK("http://dx.doi.org/10.1029/93JD03518","http://dx.doi.org/10.1029/93JD03518")</f>
        <v>http://dx.doi.org/10.1029/93JD03518</v>
      </c>
      <c r="BG304" t="s">
        <v>74</v>
      </c>
      <c r="BH304" t="s">
        <v>74</v>
      </c>
      <c r="BI304">
        <v>17</v>
      </c>
      <c r="BJ304" t="s">
        <v>293</v>
      </c>
      <c r="BK304" t="s">
        <v>93</v>
      </c>
      <c r="BL304" t="s">
        <v>293</v>
      </c>
      <c r="BM304" t="s">
        <v>3562</v>
      </c>
      <c r="BN304" t="s">
        <v>74</v>
      </c>
      <c r="BO304" t="s">
        <v>74</v>
      </c>
      <c r="BP304" t="s">
        <v>74</v>
      </c>
      <c r="BQ304" t="s">
        <v>74</v>
      </c>
      <c r="BR304" t="s">
        <v>96</v>
      </c>
      <c r="BS304" t="s">
        <v>3575</v>
      </c>
      <c r="BT304" t="str">
        <f>HYPERLINK("https%3A%2F%2Fwww.webofscience.com%2Fwos%2Fwoscc%2Ffull-record%2FWOS:A1994NN51700013","View Full Record in Web of Science")</f>
        <v>View Full Record in Web of Science</v>
      </c>
    </row>
    <row r="305" spans="1:72" x14ac:dyDescent="0.15">
      <c r="A305" t="s">
        <v>72</v>
      </c>
      <c r="B305" t="s">
        <v>3576</v>
      </c>
      <c r="C305" t="s">
        <v>74</v>
      </c>
      <c r="D305" t="s">
        <v>74</v>
      </c>
      <c r="E305" t="s">
        <v>74</v>
      </c>
      <c r="F305" t="s">
        <v>3576</v>
      </c>
      <c r="G305" t="s">
        <v>74</v>
      </c>
      <c r="H305" t="s">
        <v>74</v>
      </c>
      <c r="I305" t="s">
        <v>3577</v>
      </c>
      <c r="J305" t="s">
        <v>278</v>
      </c>
      <c r="K305" t="s">
        <v>74</v>
      </c>
      <c r="L305" t="s">
        <v>74</v>
      </c>
      <c r="M305" t="s">
        <v>77</v>
      </c>
      <c r="N305" t="s">
        <v>78</v>
      </c>
      <c r="O305" t="s">
        <v>74</v>
      </c>
      <c r="P305" t="s">
        <v>74</v>
      </c>
      <c r="Q305" t="s">
        <v>74</v>
      </c>
      <c r="R305" t="s">
        <v>74</v>
      </c>
      <c r="S305" t="s">
        <v>74</v>
      </c>
      <c r="T305" t="s">
        <v>74</v>
      </c>
      <c r="U305" t="s">
        <v>3578</v>
      </c>
      <c r="V305" t="s">
        <v>3579</v>
      </c>
      <c r="W305" t="s">
        <v>3580</v>
      </c>
      <c r="X305" t="s">
        <v>3581</v>
      </c>
      <c r="Y305" t="s">
        <v>3582</v>
      </c>
      <c r="Z305" t="s">
        <v>74</v>
      </c>
      <c r="AA305" t="s">
        <v>3583</v>
      </c>
      <c r="AB305" t="s">
        <v>3584</v>
      </c>
      <c r="AC305" t="s">
        <v>74</v>
      </c>
      <c r="AD305" t="s">
        <v>74</v>
      </c>
      <c r="AE305" t="s">
        <v>74</v>
      </c>
      <c r="AF305" t="s">
        <v>74</v>
      </c>
      <c r="AG305">
        <v>49</v>
      </c>
      <c r="AH305">
        <v>92</v>
      </c>
      <c r="AI305">
        <v>104</v>
      </c>
      <c r="AJ305">
        <v>0</v>
      </c>
      <c r="AK305">
        <v>19</v>
      </c>
      <c r="AL305" t="s">
        <v>284</v>
      </c>
      <c r="AM305" t="s">
        <v>285</v>
      </c>
      <c r="AN305" t="s">
        <v>286</v>
      </c>
      <c r="AO305" t="s">
        <v>287</v>
      </c>
      <c r="AP305" t="s">
        <v>1374</v>
      </c>
      <c r="AQ305" t="s">
        <v>74</v>
      </c>
      <c r="AR305" t="s">
        <v>288</v>
      </c>
      <c r="AS305" t="s">
        <v>289</v>
      </c>
      <c r="AT305" t="s">
        <v>3535</v>
      </c>
      <c r="AU305">
        <v>1994</v>
      </c>
      <c r="AV305">
        <v>99</v>
      </c>
      <c r="AW305" t="s">
        <v>3560</v>
      </c>
      <c r="AX305" t="s">
        <v>74</v>
      </c>
      <c r="AY305" t="s">
        <v>74</v>
      </c>
      <c r="AZ305" t="s">
        <v>74</v>
      </c>
      <c r="BA305" t="s">
        <v>74</v>
      </c>
      <c r="BB305">
        <v>10565</v>
      </c>
      <c r="BC305">
        <v>10576</v>
      </c>
      <c r="BD305" t="s">
        <v>74</v>
      </c>
      <c r="BE305" t="s">
        <v>3585</v>
      </c>
      <c r="BF305" t="str">
        <f>HYPERLINK("http://dx.doi.org/10.1029/93JD03223","http://dx.doi.org/10.1029/93JD03223")</f>
        <v>http://dx.doi.org/10.1029/93JD03223</v>
      </c>
      <c r="BG305" t="s">
        <v>74</v>
      </c>
      <c r="BH305" t="s">
        <v>74</v>
      </c>
      <c r="BI305">
        <v>12</v>
      </c>
      <c r="BJ305" t="s">
        <v>293</v>
      </c>
      <c r="BK305" t="s">
        <v>93</v>
      </c>
      <c r="BL305" t="s">
        <v>293</v>
      </c>
      <c r="BM305" t="s">
        <v>3562</v>
      </c>
      <c r="BN305" t="s">
        <v>74</v>
      </c>
      <c r="BO305" t="s">
        <v>74</v>
      </c>
      <c r="BP305" t="s">
        <v>74</v>
      </c>
      <c r="BQ305" t="s">
        <v>74</v>
      </c>
      <c r="BR305" t="s">
        <v>96</v>
      </c>
      <c r="BS305" t="s">
        <v>3586</v>
      </c>
      <c r="BT305" t="str">
        <f>HYPERLINK("https%3A%2F%2Fwww.webofscience.com%2Fwos%2Fwoscc%2Ffull-record%2FWOS:A1994NN51700021","View Full Record in Web of Science")</f>
        <v>View Full Record in Web of Science</v>
      </c>
    </row>
    <row r="306" spans="1:72" x14ac:dyDescent="0.15">
      <c r="A306" t="s">
        <v>72</v>
      </c>
      <c r="B306" t="s">
        <v>3587</v>
      </c>
      <c r="C306" t="s">
        <v>74</v>
      </c>
      <c r="D306" t="s">
        <v>74</v>
      </c>
      <c r="E306" t="s">
        <v>74</v>
      </c>
      <c r="F306" t="s">
        <v>3587</v>
      </c>
      <c r="G306" t="s">
        <v>74</v>
      </c>
      <c r="H306" t="s">
        <v>74</v>
      </c>
      <c r="I306" t="s">
        <v>3588</v>
      </c>
      <c r="J306" t="s">
        <v>3589</v>
      </c>
      <c r="K306" t="s">
        <v>74</v>
      </c>
      <c r="L306" t="s">
        <v>74</v>
      </c>
      <c r="M306" t="s">
        <v>77</v>
      </c>
      <c r="N306" t="s">
        <v>78</v>
      </c>
      <c r="O306" t="s">
        <v>74</v>
      </c>
      <c r="P306" t="s">
        <v>74</v>
      </c>
      <c r="Q306" t="s">
        <v>74</v>
      </c>
      <c r="R306" t="s">
        <v>74</v>
      </c>
      <c r="S306" t="s">
        <v>74</v>
      </c>
      <c r="T306" t="s">
        <v>3590</v>
      </c>
      <c r="U306" t="s">
        <v>3591</v>
      </c>
      <c r="V306" t="s">
        <v>3592</v>
      </c>
      <c r="W306" t="s">
        <v>74</v>
      </c>
      <c r="X306" t="s">
        <v>74</v>
      </c>
      <c r="Y306" t="s">
        <v>3593</v>
      </c>
      <c r="Z306" t="s">
        <v>74</v>
      </c>
      <c r="AA306" t="s">
        <v>74</v>
      </c>
      <c r="AB306" t="s">
        <v>74</v>
      </c>
      <c r="AC306" t="s">
        <v>74</v>
      </c>
      <c r="AD306" t="s">
        <v>74</v>
      </c>
      <c r="AE306" t="s">
        <v>74</v>
      </c>
      <c r="AF306" t="s">
        <v>74</v>
      </c>
      <c r="AG306">
        <v>36</v>
      </c>
      <c r="AH306">
        <v>87</v>
      </c>
      <c r="AI306">
        <v>107</v>
      </c>
      <c r="AJ306">
        <v>0</v>
      </c>
      <c r="AK306">
        <v>13</v>
      </c>
      <c r="AL306" t="s">
        <v>179</v>
      </c>
      <c r="AM306" t="s">
        <v>180</v>
      </c>
      <c r="AN306" t="s">
        <v>181</v>
      </c>
      <c r="AO306" t="s">
        <v>3594</v>
      </c>
      <c r="AP306" t="s">
        <v>74</v>
      </c>
      <c r="AQ306" t="s">
        <v>74</v>
      </c>
      <c r="AR306" t="s">
        <v>3595</v>
      </c>
      <c r="AS306" t="s">
        <v>3596</v>
      </c>
      <c r="AT306" t="s">
        <v>3597</v>
      </c>
      <c r="AU306">
        <v>1994</v>
      </c>
      <c r="AV306">
        <v>1206</v>
      </c>
      <c r="AW306">
        <v>1</v>
      </c>
      <c r="AX306" t="s">
        <v>74</v>
      </c>
      <c r="AY306" t="s">
        <v>74</v>
      </c>
      <c r="AZ306" t="s">
        <v>74</v>
      </c>
      <c r="BA306" t="s">
        <v>74</v>
      </c>
      <c r="BB306">
        <v>129</v>
      </c>
      <c r="BC306">
        <v>135</v>
      </c>
      <c r="BD306" t="s">
        <v>74</v>
      </c>
      <c r="BE306" t="s">
        <v>3598</v>
      </c>
      <c r="BF306" t="str">
        <f>HYPERLINK("http://dx.doi.org/10.1016/0167-4838(94)90081-7","http://dx.doi.org/10.1016/0167-4838(94)90081-7")</f>
        <v>http://dx.doi.org/10.1016/0167-4838(94)90081-7</v>
      </c>
      <c r="BG306" t="s">
        <v>74</v>
      </c>
      <c r="BH306" t="s">
        <v>74</v>
      </c>
      <c r="BI306">
        <v>7</v>
      </c>
      <c r="BJ306" t="s">
        <v>2485</v>
      </c>
      <c r="BK306" t="s">
        <v>93</v>
      </c>
      <c r="BL306" t="s">
        <v>2485</v>
      </c>
      <c r="BM306" t="s">
        <v>3599</v>
      </c>
      <c r="BN306">
        <v>8186242</v>
      </c>
      <c r="BO306" t="s">
        <v>74</v>
      </c>
      <c r="BP306" t="s">
        <v>74</v>
      </c>
      <c r="BQ306" t="s">
        <v>74</v>
      </c>
      <c r="BR306" t="s">
        <v>96</v>
      </c>
      <c r="BS306" t="s">
        <v>3600</v>
      </c>
      <c r="BT306" t="str">
        <f>HYPERLINK("https%3A%2F%2Fwww.webofscience.com%2Fwos%2Fwoscc%2Ffull-record%2FWOS:A1994NM63800017","View Full Record in Web of Science")</f>
        <v>View Full Record in Web of Science</v>
      </c>
    </row>
    <row r="307" spans="1:72" x14ac:dyDescent="0.15">
      <c r="A307" t="s">
        <v>72</v>
      </c>
      <c r="B307" t="s">
        <v>3601</v>
      </c>
      <c r="C307" t="s">
        <v>74</v>
      </c>
      <c r="D307" t="s">
        <v>74</v>
      </c>
      <c r="E307" t="s">
        <v>74</v>
      </c>
      <c r="F307" t="s">
        <v>3601</v>
      </c>
      <c r="G307" t="s">
        <v>74</v>
      </c>
      <c r="H307" t="s">
        <v>74</v>
      </c>
      <c r="I307" t="s">
        <v>3602</v>
      </c>
      <c r="J307" t="s">
        <v>3603</v>
      </c>
      <c r="K307" t="s">
        <v>74</v>
      </c>
      <c r="L307" t="s">
        <v>74</v>
      </c>
      <c r="M307" t="s">
        <v>77</v>
      </c>
      <c r="N307" t="s">
        <v>299</v>
      </c>
      <c r="O307" t="s">
        <v>74</v>
      </c>
      <c r="P307" t="s">
        <v>74</v>
      </c>
      <c r="Q307" t="s">
        <v>74</v>
      </c>
      <c r="R307" t="s">
        <v>74</v>
      </c>
      <c r="S307" t="s">
        <v>74</v>
      </c>
      <c r="T307" t="s">
        <v>74</v>
      </c>
      <c r="U307" t="s">
        <v>74</v>
      </c>
      <c r="V307" t="s">
        <v>74</v>
      </c>
      <c r="W307" t="s">
        <v>74</v>
      </c>
      <c r="X307" t="s">
        <v>74</v>
      </c>
      <c r="Y307" t="s">
        <v>3604</v>
      </c>
      <c r="Z307" t="s">
        <v>74</v>
      </c>
      <c r="AA307" t="s">
        <v>74</v>
      </c>
      <c r="AB307" t="s">
        <v>74</v>
      </c>
      <c r="AC307" t="s">
        <v>74</v>
      </c>
      <c r="AD307" t="s">
        <v>74</v>
      </c>
      <c r="AE307" t="s">
        <v>74</v>
      </c>
      <c r="AF307" t="s">
        <v>74</v>
      </c>
      <c r="AG307">
        <v>0</v>
      </c>
      <c r="AH307">
        <v>0</v>
      </c>
      <c r="AI307">
        <v>0</v>
      </c>
      <c r="AJ307">
        <v>0</v>
      </c>
      <c r="AK307">
        <v>0</v>
      </c>
      <c r="AL307" t="s">
        <v>3605</v>
      </c>
      <c r="AM307" t="s">
        <v>305</v>
      </c>
      <c r="AN307" t="s">
        <v>3606</v>
      </c>
      <c r="AO307" t="s">
        <v>3607</v>
      </c>
      <c r="AP307" t="s">
        <v>74</v>
      </c>
      <c r="AQ307" t="s">
        <v>74</v>
      </c>
      <c r="AR307" t="s">
        <v>3608</v>
      </c>
      <c r="AS307" t="s">
        <v>3609</v>
      </c>
      <c r="AT307" t="s">
        <v>3610</v>
      </c>
      <c r="AU307">
        <v>1994</v>
      </c>
      <c r="AV307" t="s">
        <v>74</v>
      </c>
      <c r="AW307">
        <v>10</v>
      </c>
      <c r="AX307" t="s">
        <v>74</v>
      </c>
      <c r="AY307" t="s">
        <v>74</v>
      </c>
      <c r="AZ307" t="s">
        <v>74</v>
      </c>
      <c r="BA307" t="s">
        <v>74</v>
      </c>
      <c r="BB307">
        <v>358</v>
      </c>
      <c r="BC307">
        <v>358</v>
      </c>
      <c r="BD307" t="s">
        <v>74</v>
      </c>
      <c r="BE307" t="s">
        <v>74</v>
      </c>
      <c r="BF307" t="s">
        <v>74</v>
      </c>
      <c r="BG307" t="s">
        <v>74</v>
      </c>
      <c r="BH307" t="s">
        <v>74</v>
      </c>
      <c r="BI307">
        <v>1</v>
      </c>
      <c r="BJ307" t="s">
        <v>3611</v>
      </c>
      <c r="BK307" t="s">
        <v>93</v>
      </c>
      <c r="BL307" t="s">
        <v>202</v>
      </c>
      <c r="BM307" t="s">
        <v>3612</v>
      </c>
      <c r="BN307" t="s">
        <v>74</v>
      </c>
      <c r="BO307" t="s">
        <v>74</v>
      </c>
      <c r="BP307" t="s">
        <v>74</v>
      </c>
      <c r="BQ307" t="s">
        <v>74</v>
      </c>
      <c r="BR307" t="s">
        <v>96</v>
      </c>
      <c r="BS307" t="s">
        <v>3613</v>
      </c>
      <c r="BT307" t="str">
        <f>HYPERLINK("https%3A%2F%2Fwww.webofscience.com%2Fwos%2Fwoscc%2Ffull-record%2FWOS:A1994NL40600003","View Full Record in Web of Science")</f>
        <v>View Full Record in Web of Science</v>
      </c>
    </row>
    <row r="308" spans="1:72" x14ac:dyDescent="0.15">
      <c r="A308" t="s">
        <v>72</v>
      </c>
      <c r="B308" t="s">
        <v>3614</v>
      </c>
      <c r="C308" t="s">
        <v>74</v>
      </c>
      <c r="D308" t="s">
        <v>74</v>
      </c>
      <c r="E308" t="s">
        <v>74</v>
      </c>
      <c r="F308" t="s">
        <v>3614</v>
      </c>
      <c r="G308" t="s">
        <v>74</v>
      </c>
      <c r="H308" t="s">
        <v>74</v>
      </c>
      <c r="I308" t="s">
        <v>3615</v>
      </c>
      <c r="J308" t="s">
        <v>338</v>
      </c>
      <c r="K308" t="s">
        <v>74</v>
      </c>
      <c r="L308" t="s">
        <v>74</v>
      </c>
      <c r="M308" t="s">
        <v>77</v>
      </c>
      <c r="N308" t="s">
        <v>78</v>
      </c>
      <c r="O308" t="s">
        <v>74</v>
      </c>
      <c r="P308" t="s">
        <v>74</v>
      </c>
      <c r="Q308" t="s">
        <v>74</v>
      </c>
      <c r="R308" t="s">
        <v>74</v>
      </c>
      <c r="S308" t="s">
        <v>74</v>
      </c>
      <c r="T308" t="s">
        <v>74</v>
      </c>
      <c r="U308" t="s">
        <v>3616</v>
      </c>
      <c r="V308" t="s">
        <v>3617</v>
      </c>
      <c r="W308" t="s">
        <v>74</v>
      </c>
      <c r="X308" t="s">
        <v>74</v>
      </c>
      <c r="Y308" t="s">
        <v>3618</v>
      </c>
      <c r="Z308" t="s">
        <v>74</v>
      </c>
      <c r="AA308" t="s">
        <v>74</v>
      </c>
      <c r="AB308" t="s">
        <v>74</v>
      </c>
      <c r="AC308" t="s">
        <v>74</v>
      </c>
      <c r="AD308" t="s">
        <v>74</v>
      </c>
      <c r="AE308" t="s">
        <v>74</v>
      </c>
      <c r="AF308" t="s">
        <v>74</v>
      </c>
      <c r="AG308">
        <v>31</v>
      </c>
      <c r="AH308">
        <v>18</v>
      </c>
      <c r="AI308">
        <v>19</v>
      </c>
      <c r="AJ308">
        <v>0</v>
      </c>
      <c r="AK308">
        <v>5</v>
      </c>
      <c r="AL308" t="s">
        <v>284</v>
      </c>
      <c r="AM308" t="s">
        <v>285</v>
      </c>
      <c r="AN308" t="s">
        <v>2642</v>
      </c>
      <c r="AO308" t="s">
        <v>344</v>
      </c>
      <c r="AP308" t="s">
        <v>74</v>
      </c>
      <c r="AQ308" t="s">
        <v>74</v>
      </c>
      <c r="AR308" t="s">
        <v>345</v>
      </c>
      <c r="AS308" t="s">
        <v>346</v>
      </c>
      <c r="AT308" t="s">
        <v>3619</v>
      </c>
      <c r="AU308">
        <v>1994</v>
      </c>
      <c r="AV308">
        <v>21</v>
      </c>
      <c r="AW308">
        <v>10</v>
      </c>
      <c r="AX308" t="s">
        <v>74</v>
      </c>
      <c r="AY308" t="s">
        <v>74</v>
      </c>
      <c r="AZ308" t="s">
        <v>74</v>
      </c>
      <c r="BA308" t="s">
        <v>74</v>
      </c>
      <c r="BB308">
        <v>879</v>
      </c>
      <c r="BC308">
        <v>882</v>
      </c>
      <c r="BD308" t="s">
        <v>74</v>
      </c>
      <c r="BE308" t="s">
        <v>3620</v>
      </c>
      <c r="BF308" t="str">
        <f>HYPERLINK("http://dx.doi.org/10.1029/94GL00706","http://dx.doi.org/10.1029/94GL00706")</f>
        <v>http://dx.doi.org/10.1029/94GL00706</v>
      </c>
      <c r="BG308" t="s">
        <v>74</v>
      </c>
      <c r="BH308" t="s">
        <v>74</v>
      </c>
      <c r="BI308">
        <v>4</v>
      </c>
      <c r="BJ308" t="s">
        <v>187</v>
      </c>
      <c r="BK308" t="s">
        <v>93</v>
      </c>
      <c r="BL308" t="s">
        <v>188</v>
      </c>
      <c r="BM308" t="s">
        <v>3621</v>
      </c>
      <c r="BN308" t="s">
        <v>74</v>
      </c>
      <c r="BO308" t="s">
        <v>74</v>
      </c>
      <c r="BP308" t="s">
        <v>74</v>
      </c>
      <c r="BQ308" t="s">
        <v>74</v>
      </c>
      <c r="BR308" t="s">
        <v>96</v>
      </c>
      <c r="BS308" t="s">
        <v>3622</v>
      </c>
      <c r="BT308" t="str">
        <f>HYPERLINK("https%3A%2F%2Fwww.webofscience.com%2Fwos%2Fwoscc%2Ffull-record%2FWOS:A1994NM10300009","View Full Record in Web of Science")</f>
        <v>View Full Record in Web of Science</v>
      </c>
    </row>
    <row r="309" spans="1:72" x14ac:dyDescent="0.15">
      <c r="A309" t="s">
        <v>72</v>
      </c>
      <c r="B309" t="s">
        <v>3623</v>
      </c>
      <c r="C309" t="s">
        <v>74</v>
      </c>
      <c r="D309" t="s">
        <v>74</v>
      </c>
      <c r="E309" t="s">
        <v>74</v>
      </c>
      <c r="F309" t="s">
        <v>3623</v>
      </c>
      <c r="G309" t="s">
        <v>74</v>
      </c>
      <c r="H309" t="s">
        <v>74</v>
      </c>
      <c r="I309" t="s">
        <v>3624</v>
      </c>
      <c r="J309" t="s">
        <v>352</v>
      </c>
      <c r="K309" t="s">
        <v>74</v>
      </c>
      <c r="L309" t="s">
        <v>74</v>
      </c>
      <c r="M309" t="s">
        <v>77</v>
      </c>
      <c r="N309" t="s">
        <v>78</v>
      </c>
      <c r="O309" t="s">
        <v>74</v>
      </c>
      <c r="P309" t="s">
        <v>74</v>
      </c>
      <c r="Q309" t="s">
        <v>74</v>
      </c>
      <c r="R309" t="s">
        <v>74</v>
      </c>
      <c r="S309" t="s">
        <v>74</v>
      </c>
      <c r="T309" t="s">
        <v>74</v>
      </c>
      <c r="U309" t="s">
        <v>3625</v>
      </c>
      <c r="V309" t="s">
        <v>3626</v>
      </c>
      <c r="W309" t="s">
        <v>74</v>
      </c>
      <c r="X309" t="s">
        <v>74</v>
      </c>
      <c r="Y309" t="s">
        <v>3627</v>
      </c>
      <c r="Z309" t="s">
        <v>74</v>
      </c>
      <c r="AA309" t="s">
        <v>3628</v>
      </c>
      <c r="AB309" t="s">
        <v>3304</v>
      </c>
      <c r="AC309" t="s">
        <v>74</v>
      </c>
      <c r="AD309" t="s">
        <v>74</v>
      </c>
      <c r="AE309" t="s">
        <v>74</v>
      </c>
      <c r="AF309" t="s">
        <v>74</v>
      </c>
      <c r="AG309">
        <v>52</v>
      </c>
      <c r="AH309">
        <v>29</v>
      </c>
      <c r="AI309">
        <v>31</v>
      </c>
      <c r="AJ309">
        <v>0</v>
      </c>
      <c r="AK309">
        <v>4</v>
      </c>
      <c r="AL309" t="s">
        <v>284</v>
      </c>
      <c r="AM309" t="s">
        <v>285</v>
      </c>
      <c r="AN309" t="s">
        <v>286</v>
      </c>
      <c r="AO309" t="s">
        <v>358</v>
      </c>
      <c r="AP309" t="s">
        <v>359</v>
      </c>
      <c r="AQ309" t="s">
        <v>74</v>
      </c>
      <c r="AR309" t="s">
        <v>360</v>
      </c>
      <c r="AS309" t="s">
        <v>361</v>
      </c>
      <c r="AT309" t="s">
        <v>3619</v>
      </c>
      <c r="AU309">
        <v>1994</v>
      </c>
      <c r="AV309">
        <v>99</v>
      </c>
      <c r="AW309" t="s">
        <v>3629</v>
      </c>
      <c r="AX309" t="s">
        <v>74</v>
      </c>
      <c r="AY309" t="s">
        <v>74</v>
      </c>
      <c r="AZ309" t="s">
        <v>74</v>
      </c>
      <c r="BA309" t="s">
        <v>74</v>
      </c>
      <c r="BB309">
        <v>10163</v>
      </c>
      <c r="BC309">
        <v>10181</v>
      </c>
      <c r="BD309" t="s">
        <v>74</v>
      </c>
      <c r="BE309" t="s">
        <v>3630</v>
      </c>
      <c r="BF309" t="str">
        <f>HYPERLINK("http://dx.doi.org/10.1029/93JC03565","http://dx.doi.org/10.1029/93JC03565")</f>
        <v>http://dx.doi.org/10.1029/93JC03565</v>
      </c>
      <c r="BG309" t="s">
        <v>74</v>
      </c>
      <c r="BH309" t="s">
        <v>74</v>
      </c>
      <c r="BI309">
        <v>19</v>
      </c>
      <c r="BJ309" t="s">
        <v>364</v>
      </c>
      <c r="BK309" t="s">
        <v>93</v>
      </c>
      <c r="BL309" t="s">
        <v>364</v>
      </c>
      <c r="BM309" t="s">
        <v>3631</v>
      </c>
      <c r="BN309" t="s">
        <v>74</v>
      </c>
      <c r="BO309" t="s">
        <v>74</v>
      </c>
      <c r="BP309" t="s">
        <v>74</v>
      </c>
      <c r="BQ309" t="s">
        <v>74</v>
      </c>
      <c r="BR309" t="s">
        <v>96</v>
      </c>
      <c r="BS309" t="s">
        <v>3632</v>
      </c>
      <c r="BT309" t="str">
        <f>HYPERLINK("https%3A%2F%2Fwww.webofscience.com%2Fwos%2Fwoscc%2Ffull-record%2FWOS:A1994NL93000030","View Full Record in Web of Science")</f>
        <v>View Full Record in Web of Science</v>
      </c>
    </row>
    <row r="310" spans="1:72" x14ac:dyDescent="0.15">
      <c r="A310" t="s">
        <v>72</v>
      </c>
      <c r="B310" t="s">
        <v>3633</v>
      </c>
      <c r="C310" t="s">
        <v>74</v>
      </c>
      <c r="D310" t="s">
        <v>74</v>
      </c>
      <c r="E310" t="s">
        <v>74</v>
      </c>
      <c r="F310" t="s">
        <v>3633</v>
      </c>
      <c r="G310" t="s">
        <v>74</v>
      </c>
      <c r="H310" t="s">
        <v>74</v>
      </c>
      <c r="I310" t="s">
        <v>3634</v>
      </c>
      <c r="J310" t="s">
        <v>352</v>
      </c>
      <c r="K310" t="s">
        <v>74</v>
      </c>
      <c r="L310" t="s">
        <v>74</v>
      </c>
      <c r="M310" t="s">
        <v>77</v>
      </c>
      <c r="N310" t="s">
        <v>78</v>
      </c>
      <c r="O310" t="s">
        <v>74</v>
      </c>
      <c r="P310" t="s">
        <v>74</v>
      </c>
      <c r="Q310" t="s">
        <v>74</v>
      </c>
      <c r="R310" t="s">
        <v>74</v>
      </c>
      <c r="S310" t="s">
        <v>74</v>
      </c>
      <c r="T310" t="s">
        <v>74</v>
      </c>
      <c r="U310" t="s">
        <v>3635</v>
      </c>
      <c r="V310" t="s">
        <v>3636</v>
      </c>
      <c r="W310" t="s">
        <v>74</v>
      </c>
      <c r="X310" t="s">
        <v>74</v>
      </c>
      <c r="Y310" t="s">
        <v>3637</v>
      </c>
      <c r="Z310" t="s">
        <v>74</v>
      </c>
      <c r="AA310" t="s">
        <v>74</v>
      </c>
      <c r="AB310" t="s">
        <v>74</v>
      </c>
      <c r="AC310" t="s">
        <v>74</v>
      </c>
      <c r="AD310" t="s">
        <v>74</v>
      </c>
      <c r="AE310" t="s">
        <v>74</v>
      </c>
      <c r="AF310" t="s">
        <v>74</v>
      </c>
      <c r="AG310">
        <v>59</v>
      </c>
      <c r="AH310">
        <v>48</v>
      </c>
      <c r="AI310">
        <v>53</v>
      </c>
      <c r="AJ310">
        <v>0</v>
      </c>
      <c r="AK310">
        <v>22</v>
      </c>
      <c r="AL310" t="s">
        <v>284</v>
      </c>
      <c r="AM310" t="s">
        <v>285</v>
      </c>
      <c r="AN310" t="s">
        <v>286</v>
      </c>
      <c r="AO310" t="s">
        <v>358</v>
      </c>
      <c r="AP310" t="s">
        <v>359</v>
      </c>
      <c r="AQ310" t="s">
        <v>74</v>
      </c>
      <c r="AR310" t="s">
        <v>360</v>
      </c>
      <c r="AS310" t="s">
        <v>361</v>
      </c>
      <c r="AT310" t="s">
        <v>3619</v>
      </c>
      <c r="AU310">
        <v>1994</v>
      </c>
      <c r="AV310">
        <v>99</v>
      </c>
      <c r="AW310" t="s">
        <v>3629</v>
      </c>
      <c r="AX310" t="s">
        <v>74</v>
      </c>
      <c r="AY310" t="s">
        <v>74</v>
      </c>
      <c r="AZ310" t="s">
        <v>74</v>
      </c>
      <c r="BA310" t="s">
        <v>74</v>
      </c>
      <c r="BB310">
        <v>10255</v>
      </c>
      <c r="BC310">
        <v>10273</v>
      </c>
      <c r="BD310" t="s">
        <v>74</v>
      </c>
      <c r="BE310" t="s">
        <v>3638</v>
      </c>
      <c r="BF310" t="str">
        <f>HYPERLINK("http://dx.doi.org/10.1029/94JC00089","http://dx.doi.org/10.1029/94JC00089")</f>
        <v>http://dx.doi.org/10.1029/94JC00089</v>
      </c>
      <c r="BG310" t="s">
        <v>74</v>
      </c>
      <c r="BH310" t="s">
        <v>74</v>
      </c>
      <c r="BI310">
        <v>19</v>
      </c>
      <c r="BJ310" t="s">
        <v>364</v>
      </c>
      <c r="BK310" t="s">
        <v>93</v>
      </c>
      <c r="BL310" t="s">
        <v>364</v>
      </c>
      <c r="BM310" t="s">
        <v>3631</v>
      </c>
      <c r="BN310" t="s">
        <v>74</v>
      </c>
      <c r="BO310" t="s">
        <v>74</v>
      </c>
      <c r="BP310" t="s">
        <v>74</v>
      </c>
      <c r="BQ310" t="s">
        <v>74</v>
      </c>
      <c r="BR310" t="s">
        <v>96</v>
      </c>
      <c r="BS310" t="s">
        <v>3639</v>
      </c>
      <c r="BT310" t="str">
        <f>HYPERLINK("https%3A%2F%2Fwww.webofscience.com%2Fwos%2Fwoscc%2Ffull-record%2FWOS:A1994NL93000036","View Full Record in Web of Science")</f>
        <v>View Full Record in Web of Science</v>
      </c>
    </row>
    <row r="311" spans="1:72" x14ac:dyDescent="0.15">
      <c r="A311" t="s">
        <v>72</v>
      </c>
      <c r="B311" t="s">
        <v>3640</v>
      </c>
      <c r="C311" t="s">
        <v>74</v>
      </c>
      <c r="D311" t="s">
        <v>74</v>
      </c>
      <c r="E311" t="s">
        <v>74</v>
      </c>
      <c r="F311" t="s">
        <v>3640</v>
      </c>
      <c r="G311" t="s">
        <v>74</v>
      </c>
      <c r="H311" t="s">
        <v>74</v>
      </c>
      <c r="I311" t="s">
        <v>3641</v>
      </c>
      <c r="J311" t="s">
        <v>3642</v>
      </c>
      <c r="K311" t="s">
        <v>74</v>
      </c>
      <c r="L311" t="s">
        <v>74</v>
      </c>
      <c r="M311" t="s">
        <v>77</v>
      </c>
      <c r="N311" t="s">
        <v>845</v>
      </c>
      <c r="O311" t="s">
        <v>74</v>
      </c>
      <c r="P311" t="s">
        <v>74</v>
      </c>
      <c r="Q311" t="s">
        <v>74</v>
      </c>
      <c r="R311" t="s">
        <v>74</v>
      </c>
      <c r="S311" t="s">
        <v>74</v>
      </c>
      <c r="T311" t="s">
        <v>74</v>
      </c>
      <c r="U311" t="s">
        <v>74</v>
      </c>
      <c r="V311" t="s">
        <v>74</v>
      </c>
      <c r="W311" t="s">
        <v>74</v>
      </c>
      <c r="X311" t="s">
        <v>74</v>
      </c>
      <c r="Y311" t="s">
        <v>3643</v>
      </c>
      <c r="Z311" t="s">
        <v>74</v>
      </c>
      <c r="AA311" t="s">
        <v>74</v>
      </c>
      <c r="AB311" t="s">
        <v>74</v>
      </c>
      <c r="AC311" t="s">
        <v>74</v>
      </c>
      <c r="AD311" t="s">
        <v>74</v>
      </c>
      <c r="AE311" t="s">
        <v>74</v>
      </c>
      <c r="AF311" t="s">
        <v>74</v>
      </c>
      <c r="AG311">
        <v>1</v>
      </c>
      <c r="AH311">
        <v>1</v>
      </c>
      <c r="AI311">
        <v>1</v>
      </c>
      <c r="AJ311">
        <v>2</v>
      </c>
      <c r="AK311">
        <v>24</v>
      </c>
      <c r="AL311" t="s">
        <v>3644</v>
      </c>
      <c r="AM311" t="s">
        <v>285</v>
      </c>
      <c r="AN311" t="s">
        <v>3645</v>
      </c>
      <c r="AO311" t="s">
        <v>3646</v>
      </c>
      <c r="AP311" t="s">
        <v>74</v>
      </c>
      <c r="AQ311" t="s">
        <v>74</v>
      </c>
      <c r="AR311" t="s">
        <v>3642</v>
      </c>
      <c r="AS311" t="s">
        <v>3647</v>
      </c>
      <c r="AT311" t="s">
        <v>3648</v>
      </c>
      <c r="AU311">
        <v>1994</v>
      </c>
      <c r="AV311">
        <v>264</v>
      </c>
      <c r="AW311">
        <v>5161</v>
      </c>
      <c r="AX311" t="s">
        <v>74</v>
      </c>
      <c r="AY311" t="s">
        <v>74</v>
      </c>
      <c r="AZ311" t="s">
        <v>74</v>
      </c>
      <c r="BA311" t="s">
        <v>74</v>
      </c>
      <c r="BB311">
        <v>1002</v>
      </c>
      <c r="BC311">
        <v>1004</v>
      </c>
      <c r="BD311" t="s">
        <v>74</v>
      </c>
      <c r="BE311" t="s">
        <v>3649</v>
      </c>
      <c r="BF311" t="str">
        <f>HYPERLINK("http://dx.doi.org/10.1126/science.264.5161.1002","http://dx.doi.org/10.1126/science.264.5161.1002")</f>
        <v>http://dx.doi.org/10.1126/science.264.5161.1002</v>
      </c>
      <c r="BG311" t="s">
        <v>74</v>
      </c>
      <c r="BH311" t="s">
        <v>74</v>
      </c>
      <c r="BI311">
        <v>3</v>
      </c>
      <c r="BJ311" t="s">
        <v>402</v>
      </c>
      <c r="BK311" t="s">
        <v>93</v>
      </c>
      <c r="BL311" t="s">
        <v>403</v>
      </c>
      <c r="BM311" t="s">
        <v>3650</v>
      </c>
      <c r="BN311">
        <v>17830099</v>
      </c>
      <c r="BO311" t="s">
        <v>74</v>
      </c>
      <c r="BP311" t="s">
        <v>74</v>
      </c>
      <c r="BQ311" t="s">
        <v>74</v>
      </c>
      <c r="BR311" t="s">
        <v>96</v>
      </c>
      <c r="BS311" t="s">
        <v>3651</v>
      </c>
      <c r="BT311" t="str">
        <f>HYPERLINK("https%3A%2F%2Fwww.webofscience.com%2Fwos%2Fwoscc%2Ffull-record%2FWOS:A1994NK97400057","View Full Record in Web of Science")</f>
        <v>View Full Record in Web of Science</v>
      </c>
    </row>
    <row r="312" spans="1:72" x14ac:dyDescent="0.15">
      <c r="A312" t="s">
        <v>72</v>
      </c>
      <c r="B312" t="s">
        <v>3640</v>
      </c>
      <c r="C312" t="s">
        <v>74</v>
      </c>
      <c r="D312" t="s">
        <v>74</v>
      </c>
      <c r="E312" t="s">
        <v>74</v>
      </c>
      <c r="F312" t="s">
        <v>3640</v>
      </c>
      <c r="G312" t="s">
        <v>74</v>
      </c>
      <c r="H312" t="s">
        <v>74</v>
      </c>
      <c r="I312" t="s">
        <v>3652</v>
      </c>
      <c r="J312" t="s">
        <v>3642</v>
      </c>
      <c r="K312" t="s">
        <v>74</v>
      </c>
      <c r="L312" t="s">
        <v>74</v>
      </c>
      <c r="M312" t="s">
        <v>77</v>
      </c>
      <c r="N312" t="s">
        <v>845</v>
      </c>
      <c r="O312" t="s">
        <v>74</v>
      </c>
      <c r="P312" t="s">
        <v>74</v>
      </c>
      <c r="Q312" t="s">
        <v>74</v>
      </c>
      <c r="R312" t="s">
        <v>74</v>
      </c>
      <c r="S312" t="s">
        <v>74</v>
      </c>
      <c r="T312" t="s">
        <v>74</v>
      </c>
      <c r="U312" t="s">
        <v>74</v>
      </c>
      <c r="V312" t="s">
        <v>74</v>
      </c>
      <c r="W312" t="s">
        <v>74</v>
      </c>
      <c r="X312" t="s">
        <v>74</v>
      </c>
      <c r="Y312" t="s">
        <v>3643</v>
      </c>
      <c r="Z312" t="s">
        <v>74</v>
      </c>
      <c r="AA312" t="s">
        <v>74</v>
      </c>
      <c r="AB312" t="s">
        <v>74</v>
      </c>
      <c r="AC312" t="s">
        <v>74</v>
      </c>
      <c r="AD312" t="s">
        <v>74</v>
      </c>
      <c r="AE312" t="s">
        <v>74</v>
      </c>
      <c r="AF312" t="s">
        <v>74</v>
      </c>
      <c r="AG312">
        <v>1</v>
      </c>
      <c r="AH312">
        <v>1</v>
      </c>
      <c r="AI312">
        <v>1</v>
      </c>
      <c r="AJ312">
        <v>2</v>
      </c>
      <c r="AK312">
        <v>24</v>
      </c>
      <c r="AL312" t="s">
        <v>3644</v>
      </c>
      <c r="AM312" t="s">
        <v>285</v>
      </c>
      <c r="AN312" t="s">
        <v>3645</v>
      </c>
      <c r="AO312" t="s">
        <v>3646</v>
      </c>
      <c r="AP312" t="s">
        <v>74</v>
      </c>
      <c r="AQ312" t="s">
        <v>74</v>
      </c>
      <c r="AR312" t="s">
        <v>3642</v>
      </c>
      <c r="AS312" t="s">
        <v>3647</v>
      </c>
      <c r="AT312" t="s">
        <v>3648</v>
      </c>
      <c r="AU312">
        <v>1994</v>
      </c>
      <c r="AV312">
        <v>264</v>
      </c>
      <c r="AW312">
        <v>5161</v>
      </c>
      <c r="AX312" t="s">
        <v>74</v>
      </c>
      <c r="AY312" t="s">
        <v>74</v>
      </c>
      <c r="AZ312" t="s">
        <v>74</v>
      </c>
      <c r="BA312" t="s">
        <v>74</v>
      </c>
      <c r="BB312">
        <v>1002</v>
      </c>
      <c r="BC312">
        <v>1004</v>
      </c>
      <c r="BD312" t="s">
        <v>74</v>
      </c>
      <c r="BE312" t="s">
        <v>3649</v>
      </c>
      <c r="BF312" t="str">
        <f>HYPERLINK("http://dx.doi.org/10.1126/science.264.5161.1002","http://dx.doi.org/10.1126/science.264.5161.1002")</f>
        <v>http://dx.doi.org/10.1126/science.264.5161.1002</v>
      </c>
      <c r="BG312" t="s">
        <v>74</v>
      </c>
      <c r="BH312" t="s">
        <v>74</v>
      </c>
      <c r="BI312">
        <v>3</v>
      </c>
      <c r="BJ312" t="s">
        <v>402</v>
      </c>
      <c r="BK312" t="s">
        <v>93</v>
      </c>
      <c r="BL312" t="s">
        <v>403</v>
      </c>
      <c r="BM312" t="s">
        <v>3650</v>
      </c>
      <c r="BN312">
        <v>17830099</v>
      </c>
      <c r="BO312" t="s">
        <v>74</v>
      </c>
      <c r="BP312" t="s">
        <v>74</v>
      </c>
      <c r="BQ312" t="s">
        <v>74</v>
      </c>
      <c r="BR312" t="s">
        <v>96</v>
      </c>
      <c r="BS312" t="s">
        <v>3653</v>
      </c>
      <c r="BT312" t="str">
        <f>HYPERLINK("https%3A%2F%2Fwww.webofscience.com%2Fwos%2Fwoscc%2Ffull-record%2FWOS:A1994NK97400058","View Full Record in Web of Science")</f>
        <v>View Full Record in Web of Science</v>
      </c>
    </row>
    <row r="313" spans="1:72" x14ac:dyDescent="0.15">
      <c r="A313" t="s">
        <v>72</v>
      </c>
      <c r="B313" t="s">
        <v>3640</v>
      </c>
      <c r="C313" t="s">
        <v>74</v>
      </c>
      <c r="D313" t="s">
        <v>74</v>
      </c>
      <c r="E313" t="s">
        <v>74</v>
      </c>
      <c r="F313" t="s">
        <v>3640</v>
      </c>
      <c r="G313" t="s">
        <v>74</v>
      </c>
      <c r="H313" t="s">
        <v>74</v>
      </c>
      <c r="I313" t="s">
        <v>3654</v>
      </c>
      <c r="J313" t="s">
        <v>3642</v>
      </c>
      <c r="K313" t="s">
        <v>74</v>
      </c>
      <c r="L313" t="s">
        <v>74</v>
      </c>
      <c r="M313" t="s">
        <v>77</v>
      </c>
      <c r="N313" t="s">
        <v>845</v>
      </c>
      <c r="O313" t="s">
        <v>74</v>
      </c>
      <c r="P313" t="s">
        <v>74</v>
      </c>
      <c r="Q313" t="s">
        <v>74</v>
      </c>
      <c r="R313" t="s">
        <v>74</v>
      </c>
      <c r="S313" t="s">
        <v>74</v>
      </c>
      <c r="T313" t="s">
        <v>74</v>
      </c>
      <c r="U313" t="s">
        <v>74</v>
      </c>
      <c r="V313" t="s">
        <v>74</v>
      </c>
      <c r="W313" t="s">
        <v>74</v>
      </c>
      <c r="X313" t="s">
        <v>74</v>
      </c>
      <c r="Y313" t="s">
        <v>3643</v>
      </c>
      <c r="Z313" t="s">
        <v>74</v>
      </c>
      <c r="AA313" t="s">
        <v>74</v>
      </c>
      <c r="AB313" t="s">
        <v>74</v>
      </c>
      <c r="AC313" t="s">
        <v>74</v>
      </c>
      <c r="AD313" t="s">
        <v>74</v>
      </c>
      <c r="AE313" t="s">
        <v>74</v>
      </c>
      <c r="AF313" t="s">
        <v>74</v>
      </c>
      <c r="AG313">
        <v>1</v>
      </c>
      <c r="AH313">
        <v>1</v>
      </c>
      <c r="AI313">
        <v>1</v>
      </c>
      <c r="AJ313">
        <v>2</v>
      </c>
      <c r="AK313">
        <v>24</v>
      </c>
      <c r="AL313" t="s">
        <v>3644</v>
      </c>
      <c r="AM313" t="s">
        <v>285</v>
      </c>
      <c r="AN313" t="s">
        <v>3645</v>
      </c>
      <c r="AO313" t="s">
        <v>3646</v>
      </c>
      <c r="AP313" t="s">
        <v>74</v>
      </c>
      <c r="AQ313" t="s">
        <v>74</v>
      </c>
      <c r="AR313" t="s">
        <v>3642</v>
      </c>
      <c r="AS313" t="s">
        <v>3647</v>
      </c>
      <c r="AT313" t="s">
        <v>3648</v>
      </c>
      <c r="AU313">
        <v>1994</v>
      </c>
      <c r="AV313">
        <v>264</v>
      </c>
      <c r="AW313">
        <v>5161</v>
      </c>
      <c r="AX313" t="s">
        <v>74</v>
      </c>
      <c r="AY313" t="s">
        <v>74</v>
      </c>
      <c r="AZ313" t="s">
        <v>74</v>
      </c>
      <c r="BA313" t="s">
        <v>74</v>
      </c>
      <c r="BB313">
        <v>1002</v>
      </c>
      <c r="BC313">
        <v>1004</v>
      </c>
      <c r="BD313" t="s">
        <v>74</v>
      </c>
      <c r="BE313" t="s">
        <v>3649</v>
      </c>
      <c r="BF313" t="str">
        <f>HYPERLINK("http://dx.doi.org/10.1126/science.264.5161.1002","http://dx.doi.org/10.1126/science.264.5161.1002")</f>
        <v>http://dx.doi.org/10.1126/science.264.5161.1002</v>
      </c>
      <c r="BG313" t="s">
        <v>74</v>
      </c>
      <c r="BH313" t="s">
        <v>74</v>
      </c>
      <c r="BI313">
        <v>3</v>
      </c>
      <c r="BJ313" t="s">
        <v>402</v>
      </c>
      <c r="BK313" t="s">
        <v>93</v>
      </c>
      <c r="BL313" t="s">
        <v>403</v>
      </c>
      <c r="BM313" t="s">
        <v>3650</v>
      </c>
      <c r="BN313">
        <v>17830099</v>
      </c>
      <c r="BO313" t="s">
        <v>74</v>
      </c>
      <c r="BP313" t="s">
        <v>74</v>
      </c>
      <c r="BQ313" t="s">
        <v>74</v>
      </c>
      <c r="BR313" t="s">
        <v>96</v>
      </c>
      <c r="BS313" t="s">
        <v>3655</v>
      </c>
      <c r="BT313" t="str">
        <f>HYPERLINK("https%3A%2F%2Fwww.webofscience.com%2Fwos%2Fwoscc%2Ffull-record%2FWOS:A1994NK97400056","View Full Record in Web of Science")</f>
        <v>View Full Record in Web of Science</v>
      </c>
    </row>
    <row r="314" spans="1:72" x14ac:dyDescent="0.15">
      <c r="A314" t="s">
        <v>72</v>
      </c>
      <c r="B314" t="s">
        <v>3656</v>
      </c>
      <c r="C314" t="s">
        <v>74</v>
      </c>
      <c r="D314" t="s">
        <v>74</v>
      </c>
      <c r="E314" t="s">
        <v>74</v>
      </c>
      <c r="F314" t="s">
        <v>3656</v>
      </c>
      <c r="G314" t="s">
        <v>74</v>
      </c>
      <c r="H314" t="s">
        <v>74</v>
      </c>
      <c r="I314" t="s">
        <v>3657</v>
      </c>
      <c r="J314" t="s">
        <v>3658</v>
      </c>
      <c r="K314" t="s">
        <v>74</v>
      </c>
      <c r="L314" t="s">
        <v>74</v>
      </c>
      <c r="M314" t="s">
        <v>77</v>
      </c>
      <c r="N314" t="s">
        <v>78</v>
      </c>
      <c r="O314" t="s">
        <v>74</v>
      </c>
      <c r="P314" t="s">
        <v>74</v>
      </c>
      <c r="Q314" t="s">
        <v>74</v>
      </c>
      <c r="R314" t="s">
        <v>74</v>
      </c>
      <c r="S314" t="s">
        <v>74</v>
      </c>
      <c r="T314" t="s">
        <v>74</v>
      </c>
      <c r="U314" t="s">
        <v>3659</v>
      </c>
      <c r="V314" t="s">
        <v>3660</v>
      </c>
      <c r="W314" t="s">
        <v>74</v>
      </c>
      <c r="X314" t="s">
        <v>74</v>
      </c>
      <c r="Y314" t="s">
        <v>3661</v>
      </c>
      <c r="Z314" t="s">
        <v>74</v>
      </c>
      <c r="AA314" t="s">
        <v>3662</v>
      </c>
      <c r="AB314" t="s">
        <v>74</v>
      </c>
      <c r="AC314" t="s">
        <v>74</v>
      </c>
      <c r="AD314" t="s">
        <v>74</v>
      </c>
      <c r="AE314" t="s">
        <v>74</v>
      </c>
      <c r="AF314" t="s">
        <v>74</v>
      </c>
      <c r="AG314">
        <v>28</v>
      </c>
      <c r="AH314">
        <v>10</v>
      </c>
      <c r="AI314">
        <v>11</v>
      </c>
      <c r="AJ314">
        <v>0</v>
      </c>
      <c r="AK314">
        <v>2</v>
      </c>
      <c r="AL314" t="s">
        <v>3663</v>
      </c>
      <c r="AM314" t="s">
        <v>3315</v>
      </c>
      <c r="AN314" t="s">
        <v>3664</v>
      </c>
      <c r="AO314" t="s">
        <v>3665</v>
      </c>
      <c r="AP314" t="s">
        <v>74</v>
      </c>
      <c r="AQ314" t="s">
        <v>74</v>
      </c>
      <c r="AR314" t="s">
        <v>3666</v>
      </c>
      <c r="AS314" t="s">
        <v>3667</v>
      </c>
      <c r="AT314" t="s">
        <v>3668</v>
      </c>
      <c r="AU314">
        <v>1994</v>
      </c>
      <c r="AV314">
        <v>66</v>
      </c>
      <c r="AW314">
        <v>9</v>
      </c>
      <c r="AX314" t="s">
        <v>74</v>
      </c>
      <c r="AY314" t="s">
        <v>74</v>
      </c>
      <c r="AZ314" t="s">
        <v>74</v>
      </c>
      <c r="BA314" t="s">
        <v>74</v>
      </c>
      <c r="BB314">
        <v>659</v>
      </c>
      <c r="BC314">
        <v>663</v>
      </c>
      <c r="BD314" t="s">
        <v>74</v>
      </c>
      <c r="BE314" t="s">
        <v>74</v>
      </c>
      <c r="BF314" t="s">
        <v>74</v>
      </c>
      <c r="BG314" t="s">
        <v>74</v>
      </c>
      <c r="BH314" t="s">
        <v>74</v>
      </c>
      <c r="BI314">
        <v>5</v>
      </c>
      <c r="BJ314" t="s">
        <v>402</v>
      </c>
      <c r="BK314" t="s">
        <v>93</v>
      </c>
      <c r="BL314" t="s">
        <v>403</v>
      </c>
      <c r="BM314" t="s">
        <v>3669</v>
      </c>
      <c r="BN314" t="s">
        <v>74</v>
      </c>
      <c r="BO314" t="s">
        <v>74</v>
      </c>
      <c r="BP314" t="s">
        <v>74</v>
      </c>
      <c r="BQ314" t="s">
        <v>74</v>
      </c>
      <c r="BR314" t="s">
        <v>96</v>
      </c>
      <c r="BS314" t="s">
        <v>3670</v>
      </c>
      <c r="BT314" t="str">
        <f>HYPERLINK("https%3A%2F%2Fwww.webofscience.com%2Fwos%2Fwoscc%2Ffull-record%2FWOS:A1994NK82700016","View Full Record in Web of Science")</f>
        <v>View Full Record in Web of Science</v>
      </c>
    </row>
    <row r="315" spans="1:72" x14ac:dyDescent="0.15">
      <c r="A315" t="s">
        <v>72</v>
      </c>
      <c r="B315" t="s">
        <v>3671</v>
      </c>
      <c r="C315" t="s">
        <v>74</v>
      </c>
      <c r="D315" t="s">
        <v>74</v>
      </c>
      <c r="E315" t="s">
        <v>74</v>
      </c>
      <c r="F315" t="s">
        <v>3671</v>
      </c>
      <c r="G315" t="s">
        <v>74</v>
      </c>
      <c r="H315" t="s">
        <v>74</v>
      </c>
      <c r="I315" t="s">
        <v>3672</v>
      </c>
      <c r="J315" t="s">
        <v>3673</v>
      </c>
      <c r="K315" t="s">
        <v>74</v>
      </c>
      <c r="L315" t="s">
        <v>74</v>
      </c>
      <c r="M315" t="s">
        <v>77</v>
      </c>
      <c r="N315" t="s">
        <v>78</v>
      </c>
      <c r="O315" t="s">
        <v>74</v>
      </c>
      <c r="P315" t="s">
        <v>74</v>
      </c>
      <c r="Q315" t="s">
        <v>74</v>
      </c>
      <c r="R315" t="s">
        <v>74</v>
      </c>
      <c r="S315" t="s">
        <v>74</v>
      </c>
      <c r="T315" t="s">
        <v>74</v>
      </c>
      <c r="U315" t="s">
        <v>3674</v>
      </c>
      <c r="V315" t="s">
        <v>3675</v>
      </c>
      <c r="W315" t="s">
        <v>3676</v>
      </c>
      <c r="X315" t="s">
        <v>3677</v>
      </c>
      <c r="Y315" t="s">
        <v>3678</v>
      </c>
      <c r="Z315" t="s">
        <v>74</v>
      </c>
      <c r="AA315" t="s">
        <v>3679</v>
      </c>
      <c r="AB315" t="s">
        <v>3680</v>
      </c>
      <c r="AC315" t="s">
        <v>74</v>
      </c>
      <c r="AD315" t="s">
        <v>74</v>
      </c>
      <c r="AE315" t="s">
        <v>74</v>
      </c>
      <c r="AF315" t="s">
        <v>74</v>
      </c>
      <c r="AG315">
        <v>17</v>
      </c>
      <c r="AH315">
        <v>12</v>
      </c>
      <c r="AI315">
        <v>12</v>
      </c>
      <c r="AJ315">
        <v>0</v>
      </c>
      <c r="AK315">
        <v>2</v>
      </c>
      <c r="AL315" t="s">
        <v>983</v>
      </c>
      <c r="AM315" t="s">
        <v>305</v>
      </c>
      <c r="AN315" t="s">
        <v>984</v>
      </c>
      <c r="AO315" t="s">
        <v>3681</v>
      </c>
      <c r="AP315" t="s">
        <v>74</v>
      </c>
      <c r="AQ315" t="s">
        <v>74</v>
      </c>
      <c r="AR315" t="s">
        <v>3682</v>
      </c>
      <c r="AS315" t="s">
        <v>3683</v>
      </c>
      <c r="AT315" t="s">
        <v>3668</v>
      </c>
      <c r="AU315">
        <v>1994</v>
      </c>
      <c r="AV315">
        <v>15</v>
      </c>
      <c r="AW315">
        <v>7</v>
      </c>
      <c r="AX315" t="s">
        <v>74</v>
      </c>
      <c r="AY315" t="s">
        <v>74</v>
      </c>
      <c r="AZ315" t="s">
        <v>74</v>
      </c>
      <c r="BA315" t="s">
        <v>74</v>
      </c>
      <c r="BB315">
        <v>1525</v>
      </c>
      <c r="BC315">
        <v>1530</v>
      </c>
      <c r="BD315" t="s">
        <v>74</v>
      </c>
      <c r="BE315" t="s">
        <v>3684</v>
      </c>
      <c r="BF315" t="str">
        <f>HYPERLINK("http://dx.doi.org/10.1080/01431169408954182","http://dx.doi.org/10.1080/01431169408954182")</f>
        <v>http://dx.doi.org/10.1080/01431169408954182</v>
      </c>
      <c r="BG315" t="s">
        <v>74</v>
      </c>
      <c r="BH315" t="s">
        <v>74</v>
      </c>
      <c r="BI315">
        <v>6</v>
      </c>
      <c r="BJ315" t="s">
        <v>3685</v>
      </c>
      <c r="BK315" t="s">
        <v>93</v>
      </c>
      <c r="BL315" t="s">
        <v>3685</v>
      </c>
      <c r="BM315" t="s">
        <v>3686</v>
      </c>
      <c r="BN315" t="s">
        <v>74</v>
      </c>
      <c r="BO315" t="s">
        <v>74</v>
      </c>
      <c r="BP315" t="s">
        <v>74</v>
      </c>
      <c r="BQ315" t="s">
        <v>74</v>
      </c>
      <c r="BR315" t="s">
        <v>96</v>
      </c>
      <c r="BS315" t="s">
        <v>3687</v>
      </c>
      <c r="BT315" t="str">
        <f>HYPERLINK("https%3A%2F%2Fwww.webofscience.com%2Fwos%2Fwoscc%2Ffull-record%2FWOS:A1994NQ12700012","View Full Record in Web of Science")</f>
        <v>View Full Record in Web of Science</v>
      </c>
    </row>
    <row r="316" spans="1:72" x14ac:dyDescent="0.15">
      <c r="A316" t="s">
        <v>72</v>
      </c>
      <c r="B316" t="s">
        <v>3688</v>
      </c>
      <c r="C316" t="s">
        <v>74</v>
      </c>
      <c r="D316" t="s">
        <v>74</v>
      </c>
      <c r="E316" t="s">
        <v>74</v>
      </c>
      <c r="F316" t="s">
        <v>3688</v>
      </c>
      <c r="G316" t="s">
        <v>74</v>
      </c>
      <c r="H316" t="s">
        <v>74</v>
      </c>
      <c r="I316" t="s">
        <v>3689</v>
      </c>
      <c r="J316" t="s">
        <v>369</v>
      </c>
      <c r="K316" t="s">
        <v>74</v>
      </c>
      <c r="L316" t="s">
        <v>74</v>
      </c>
      <c r="M316" t="s">
        <v>77</v>
      </c>
      <c r="N316" t="s">
        <v>78</v>
      </c>
      <c r="O316" t="s">
        <v>74</v>
      </c>
      <c r="P316" t="s">
        <v>74</v>
      </c>
      <c r="Q316" t="s">
        <v>74</v>
      </c>
      <c r="R316" t="s">
        <v>74</v>
      </c>
      <c r="S316" t="s">
        <v>74</v>
      </c>
      <c r="T316" t="s">
        <v>74</v>
      </c>
      <c r="U316" t="s">
        <v>3690</v>
      </c>
      <c r="V316" t="s">
        <v>3691</v>
      </c>
      <c r="W316" t="s">
        <v>3692</v>
      </c>
      <c r="X316" t="s">
        <v>3693</v>
      </c>
      <c r="Y316" t="s">
        <v>3694</v>
      </c>
      <c r="Z316" t="s">
        <v>74</v>
      </c>
      <c r="AA316" t="s">
        <v>74</v>
      </c>
      <c r="AB316" t="s">
        <v>74</v>
      </c>
      <c r="AC316" t="s">
        <v>74</v>
      </c>
      <c r="AD316" t="s">
        <v>74</v>
      </c>
      <c r="AE316" t="s">
        <v>74</v>
      </c>
      <c r="AF316" t="s">
        <v>74</v>
      </c>
      <c r="AG316">
        <v>61</v>
      </c>
      <c r="AH316">
        <v>12</v>
      </c>
      <c r="AI316">
        <v>13</v>
      </c>
      <c r="AJ316">
        <v>0</v>
      </c>
      <c r="AK316">
        <v>3</v>
      </c>
      <c r="AL316" t="s">
        <v>284</v>
      </c>
      <c r="AM316" t="s">
        <v>285</v>
      </c>
      <c r="AN316" t="s">
        <v>286</v>
      </c>
      <c r="AO316" t="s">
        <v>377</v>
      </c>
      <c r="AP316" t="s">
        <v>378</v>
      </c>
      <c r="AQ316" t="s">
        <v>74</v>
      </c>
      <c r="AR316" t="s">
        <v>379</v>
      </c>
      <c r="AS316" t="s">
        <v>380</v>
      </c>
      <c r="AT316" t="s">
        <v>3668</v>
      </c>
      <c r="AU316">
        <v>1994</v>
      </c>
      <c r="AV316">
        <v>99</v>
      </c>
      <c r="AW316" t="s">
        <v>3695</v>
      </c>
      <c r="AX316" t="s">
        <v>74</v>
      </c>
      <c r="AY316" t="s">
        <v>74</v>
      </c>
      <c r="AZ316" t="s">
        <v>74</v>
      </c>
      <c r="BA316" t="s">
        <v>74</v>
      </c>
      <c r="BB316">
        <v>9237</v>
      </c>
      <c r="BC316">
        <v>9261</v>
      </c>
      <c r="BD316" t="s">
        <v>74</v>
      </c>
      <c r="BE316" t="s">
        <v>3696</v>
      </c>
      <c r="BF316" t="str">
        <f>HYPERLINK("http://dx.doi.org/10.1029/93JB02510","http://dx.doi.org/10.1029/93JB02510")</f>
        <v>http://dx.doi.org/10.1029/93JB02510</v>
      </c>
      <c r="BG316" t="s">
        <v>74</v>
      </c>
      <c r="BH316" t="s">
        <v>74</v>
      </c>
      <c r="BI316">
        <v>25</v>
      </c>
      <c r="BJ316" t="s">
        <v>265</v>
      </c>
      <c r="BK316" t="s">
        <v>93</v>
      </c>
      <c r="BL316" t="s">
        <v>265</v>
      </c>
      <c r="BM316" t="s">
        <v>3697</v>
      </c>
      <c r="BN316" t="s">
        <v>74</v>
      </c>
      <c r="BO316" t="s">
        <v>74</v>
      </c>
      <c r="BP316" t="s">
        <v>74</v>
      </c>
      <c r="BQ316" t="s">
        <v>74</v>
      </c>
      <c r="BR316" t="s">
        <v>96</v>
      </c>
      <c r="BS316" t="s">
        <v>3698</v>
      </c>
      <c r="BT316" t="str">
        <f>HYPERLINK("https%3A%2F%2Fwww.webofscience.com%2Fwos%2Fwoscc%2Ffull-record%2FWOS:A1994NL92000016","View Full Record in Web of Science")</f>
        <v>View Full Record in Web of Science</v>
      </c>
    </row>
    <row r="317" spans="1:72" x14ac:dyDescent="0.15">
      <c r="A317" t="s">
        <v>72</v>
      </c>
      <c r="B317" t="s">
        <v>3699</v>
      </c>
      <c r="C317" t="s">
        <v>74</v>
      </c>
      <c r="D317" t="s">
        <v>74</v>
      </c>
      <c r="E317" t="s">
        <v>74</v>
      </c>
      <c r="F317" t="s">
        <v>3699</v>
      </c>
      <c r="G317" t="s">
        <v>74</v>
      </c>
      <c r="H317" t="s">
        <v>74</v>
      </c>
      <c r="I317" t="s">
        <v>3700</v>
      </c>
      <c r="J317" t="s">
        <v>3701</v>
      </c>
      <c r="K317" t="s">
        <v>74</v>
      </c>
      <c r="L317" t="s">
        <v>74</v>
      </c>
      <c r="M317" t="s">
        <v>77</v>
      </c>
      <c r="N317" t="s">
        <v>1188</v>
      </c>
      <c r="O317" t="s">
        <v>3702</v>
      </c>
      <c r="P317" t="s">
        <v>3703</v>
      </c>
      <c r="Q317" t="s">
        <v>3704</v>
      </c>
      <c r="R317" t="s">
        <v>74</v>
      </c>
      <c r="S317" t="s">
        <v>74</v>
      </c>
      <c r="T317" t="s">
        <v>3705</v>
      </c>
      <c r="U317" t="s">
        <v>3706</v>
      </c>
      <c r="V317" t="s">
        <v>3707</v>
      </c>
      <c r="W317" t="s">
        <v>3708</v>
      </c>
      <c r="X317" t="s">
        <v>3709</v>
      </c>
      <c r="Y317" t="s">
        <v>74</v>
      </c>
      <c r="Z317" t="s">
        <v>74</v>
      </c>
      <c r="AA317" t="s">
        <v>3710</v>
      </c>
      <c r="AB317" t="s">
        <v>74</v>
      </c>
      <c r="AC317" t="s">
        <v>74</v>
      </c>
      <c r="AD317" t="s">
        <v>74</v>
      </c>
      <c r="AE317" t="s">
        <v>74</v>
      </c>
      <c r="AF317" t="s">
        <v>74</v>
      </c>
      <c r="AG317">
        <v>27</v>
      </c>
      <c r="AH317">
        <v>45</v>
      </c>
      <c r="AI317">
        <v>46</v>
      </c>
      <c r="AJ317">
        <v>4</v>
      </c>
      <c r="AK317">
        <v>33</v>
      </c>
      <c r="AL317" t="s">
        <v>2460</v>
      </c>
      <c r="AM317" t="s">
        <v>2461</v>
      </c>
      <c r="AN317" t="s">
        <v>2462</v>
      </c>
      <c r="AO317" t="s">
        <v>3711</v>
      </c>
      <c r="AP317" t="s">
        <v>74</v>
      </c>
      <c r="AQ317" t="s">
        <v>74</v>
      </c>
      <c r="AR317" t="s">
        <v>3712</v>
      </c>
      <c r="AS317" t="s">
        <v>3713</v>
      </c>
      <c r="AT317" t="s">
        <v>3714</v>
      </c>
      <c r="AU317">
        <v>1994</v>
      </c>
      <c r="AV317">
        <v>8</v>
      </c>
      <c r="AW317">
        <v>3</v>
      </c>
      <c r="AX317" t="s">
        <v>74</v>
      </c>
      <c r="AY317" t="s">
        <v>74</v>
      </c>
      <c r="AZ317" t="s">
        <v>74</v>
      </c>
      <c r="BA317" t="s">
        <v>74</v>
      </c>
      <c r="BB317">
        <v>273</v>
      </c>
      <c r="BC317">
        <v>283</v>
      </c>
      <c r="BD317" t="s">
        <v>74</v>
      </c>
      <c r="BE317" t="s">
        <v>3715</v>
      </c>
      <c r="BF317" t="str">
        <f>HYPERLINK("http://dx.doi.org/10.1002/aoc.590080319","http://dx.doi.org/10.1002/aoc.590080319")</f>
        <v>http://dx.doi.org/10.1002/aoc.590080319</v>
      </c>
      <c r="BG317" t="s">
        <v>74</v>
      </c>
      <c r="BH317" t="s">
        <v>74</v>
      </c>
      <c r="BI317">
        <v>11</v>
      </c>
      <c r="BJ317" t="s">
        <v>3716</v>
      </c>
      <c r="BK317" t="s">
        <v>1201</v>
      </c>
      <c r="BL317" t="s">
        <v>202</v>
      </c>
      <c r="BM317" t="s">
        <v>3717</v>
      </c>
      <c r="BN317" t="s">
        <v>74</v>
      </c>
      <c r="BO317" t="s">
        <v>74</v>
      </c>
      <c r="BP317" t="s">
        <v>74</v>
      </c>
      <c r="BQ317" t="s">
        <v>74</v>
      </c>
      <c r="BR317" t="s">
        <v>96</v>
      </c>
      <c r="BS317" t="s">
        <v>3718</v>
      </c>
      <c r="BT317" t="str">
        <f>HYPERLINK("https%3A%2F%2Fwww.webofscience.com%2Fwos%2Fwoscc%2Ffull-record%2FWOS:A1994NV55800018","View Full Record in Web of Science")</f>
        <v>View Full Record in Web of Science</v>
      </c>
    </row>
    <row r="318" spans="1:72" x14ac:dyDescent="0.15">
      <c r="A318" t="s">
        <v>72</v>
      </c>
      <c r="B318" t="s">
        <v>3719</v>
      </c>
      <c r="C318" t="s">
        <v>74</v>
      </c>
      <c r="D318" t="s">
        <v>74</v>
      </c>
      <c r="E318" t="s">
        <v>74</v>
      </c>
      <c r="F318" t="s">
        <v>3719</v>
      </c>
      <c r="G318" t="s">
        <v>74</v>
      </c>
      <c r="H318" t="s">
        <v>74</v>
      </c>
      <c r="I318" t="s">
        <v>3720</v>
      </c>
      <c r="J318" t="s">
        <v>3721</v>
      </c>
      <c r="K318" t="s">
        <v>74</v>
      </c>
      <c r="L318" t="s">
        <v>74</v>
      </c>
      <c r="M318" t="s">
        <v>77</v>
      </c>
      <c r="N318" t="s">
        <v>1188</v>
      </c>
      <c r="O318" t="s">
        <v>3722</v>
      </c>
      <c r="P318" t="s">
        <v>3723</v>
      </c>
      <c r="Q318" t="s">
        <v>3724</v>
      </c>
      <c r="R318" t="s">
        <v>74</v>
      </c>
      <c r="S318" t="s">
        <v>3725</v>
      </c>
      <c r="T318" t="s">
        <v>74</v>
      </c>
      <c r="U318" t="s">
        <v>3726</v>
      </c>
      <c r="V318" t="s">
        <v>3727</v>
      </c>
      <c r="W318" t="s">
        <v>3728</v>
      </c>
      <c r="X318" t="s">
        <v>151</v>
      </c>
      <c r="Y318" t="s">
        <v>3729</v>
      </c>
      <c r="Z318" t="s">
        <v>74</v>
      </c>
      <c r="AA318" t="s">
        <v>74</v>
      </c>
      <c r="AB318" t="s">
        <v>74</v>
      </c>
      <c r="AC318" t="s">
        <v>74</v>
      </c>
      <c r="AD318" t="s">
        <v>74</v>
      </c>
      <c r="AE318" t="s">
        <v>74</v>
      </c>
      <c r="AF318" t="s">
        <v>74</v>
      </c>
      <c r="AG318">
        <v>24</v>
      </c>
      <c r="AH318">
        <v>12</v>
      </c>
      <c r="AI318">
        <v>15</v>
      </c>
      <c r="AJ318">
        <v>0</v>
      </c>
      <c r="AK318">
        <v>4</v>
      </c>
      <c r="AL318" t="s">
        <v>3730</v>
      </c>
      <c r="AM318" t="s">
        <v>3731</v>
      </c>
      <c r="AN318" t="s">
        <v>3732</v>
      </c>
      <c r="AO318" t="s">
        <v>3733</v>
      </c>
      <c r="AP318" t="s">
        <v>74</v>
      </c>
      <c r="AQ318" t="s">
        <v>74</v>
      </c>
      <c r="AR318" t="s">
        <v>3734</v>
      </c>
      <c r="AS318" t="s">
        <v>3735</v>
      </c>
      <c r="AT318" t="s">
        <v>3714</v>
      </c>
      <c r="AU318">
        <v>1994</v>
      </c>
      <c r="AV318">
        <v>37</v>
      </c>
      <c r="AW318">
        <v>3</v>
      </c>
      <c r="AX318" t="s">
        <v>74</v>
      </c>
      <c r="AY318" t="s">
        <v>74</v>
      </c>
      <c r="AZ318" t="s">
        <v>74</v>
      </c>
      <c r="BA318" t="s">
        <v>74</v>
      </c>
      <c r="BB318">
        <v>235</v>
      </c>
      <c r="BC318">
        <v>239</v>
      </c>
      <c r="BD318" t="s">
        <v>74</v>
      </c>
      <c r="BE318" t="s">
        <v>3736</v>
      </c>
      <c r="BF318" t="str">
        <f>HYPERLINK("http://dx.doi.org/10.1515/botm.1994.37.3.235","http://dx.doi.org/10.1515/botm.1994.37.3.235")</f>
        <v>http://dx.doi.org/10.1515/botm.1994.37.3.235</v>
      </c>
      <c r="BG318" t="s">
        <v>74</v>
      </c>
      <c r="BH318" t="s">
        <v>74</v>
      </c>
      <c r="BI318">
        <v>5</v>
      </c>
      <c r="BJ318" t="s">
        <v>2503</v>
      </c>
      <c r="BK318" t="s">
        <v>1201</v>
      </c>
      <c r="BL318" t="s">
        <v>2503</v>
      </c>
      <c r="BM318" t="s">
        <v>3737</v>
      </c>
      <c r="BN318" t="s">
        <v>74</v>
      </c>
      <c r="BO318" t="s">
        <v>74</v>
      </c>
      <c r="BP318" t="s">
        <v>74</v>
      </c>
      <c r="BQ318" t="s">
        <v>74</v>
      </c>
      <c r="BR318" t="s">
        <v>96</v>
      </c>
      <c r="BS318" t="s">
        <v>3738</v>
      </c>
      <c r="BT318" t="str">
        <f>HYPERLINK("https%3A%2F%2Fwww.webofscience.com%2Fwos%2Fwoscc%2Ffull-record%2FWOS:A1994NQ34500007","View Full Record in Web of Science")</f>
        <v>View Full Record in Web of Science</v>
      </c>
    </row>
    <row r="319" spans="1:72" x14ac:dyDescent="0.15">
      <c r="A319" t="s">
        <v>72</v>
      </c>
      <c r="B319" t="s">
        <v>3739</v>
      </c>
      <c r="C319" t="s">
        <v>74</v>
      </c>
      <c r="D319" t="s">
        <v>74</v>
      </c>
      <c r="E319" t="s">
        <v>74</v>
      </c>
      <c r="F319" t="s">
        <v>3739</v>
      </c>
      <c r="G319" t="s">
        <v>74</v>
      </c>
      <c r="H319" t="s">
        <v>74</v>
      </c>
      <c r="I319" t="s">
        <v>3740</v>
      </c>
      <c r="J319" t="s">
        <v>3721</v>
      </c>
      <c r="K319" t="s">
        <v>74</v>
      </c>
      <c r="L319" t="s">
        <v>74</v>
      </c>
      <c r="M319" t="s">
        <v>77</v>
      </c>
      <c r="N319" t="s">
        <v>1188</v>
      </c>
      <c r="O319" t="s">
        <v>3722</v>
      </c>
      <c r="P319" t="s">
        <v>3723</v>
      </c>
      <c r="Q319" t="s">
        <v>3724</v>
      </c>
      <c r="R319" t="s">
        <v>74</v>
      </c>
      <c r="S319" t="s">
        <v>3725</v>
      </c>
      <c r="T319" t="s">
        <v>74</v>
      </c>
      <c r="U319" t="s">
        <v>3741</v>
      </c>
      <c r="V319" t="s">
        <v>3742</v>
      </c>
      <c r="W319" t="s">
        <v>3743</v>
      </c>
      <c r="X319" t="s">
        <v>3744</v>
      </c>
      <c r="Y319" t="s">
        <v>3745</v>
      </c>
      <c r="Z319" t="s">
        <v>74</v>
      </c>
      <c r="AA319" t="s">
        <v>74</v>
      </c>
      <c r="AB319" t="s">
        <v>74</v>
      </c>
      <c r="AC319" t="s">
        <v>74</v>
      </c>
      <c r="AD319" t="s">
        <v>74</v>
      </c>
      <c r="AE319" t="s">
        <v>74</v>
      </c>
      <c r="AF319" t="s">
        <v>74</v>
      </c>
      <c r="AG319">
        <v>58</v>
      </c>
      <c r="AH319">
        <v>85</v>
      </c>
      <c r="AI319">
        <v>92</v>
      </c>
      <c r="AJ319">
        <v>4</v>
      </c>
      <c r="AK319">
        <v>30</v>
      </c>
      <c r="AL319" t="s">
        <v>3730</v>
      </c>
      <c r="AM319" t="s">
        <v>3731</v>
      </c>
      <c r="AN319" t="s">
        <v>3732</v>
      </c>
      <c r="AO319" t="s">
        <v>3733</v>
      </c>
      <c r="AP319" t="s">
        <v>74</v>
      </c>
      <c r="AQ319" t="s">
        <v>74</v>
      </c>
      <c r="AR319" t="s">
        <v>3734</v>
      </c>
      <c r="AS319" t="s">
        <v>3735</v>
      </c>
      <c r="AT319" t="s">
        <v>3714</v>
      </c>
      <c r="AU319">
        <v>1994</v>
      </c>
      <c r="AV319">
        <v>37</v>
      </c>
      <c r="AW319">
        <v>3</v>
      </c>
      <c r="AX319" t="s">
        <v>74</v>
      </c>
      <c r="AY319" t="s">
        <v>74</v>
      </c>
      <c r="AZ319" t="s">
        <v>74</v>
      </c>
      <c r="BA319" t="s">
        <v>74</v>
      </c>
      <c r="BB319">
        <v>247</v>
      </c>
      <c r="BC319">
        <v>259</v>
      </c>
      <c r="BD319" t="s">
        <v>74</v>
      </c>
      <c r="BE319" t="s">
        <v>3746</v>
      </c>
      <c r="BF319" t="str">
        <f>HYPERLINK("http://dx.doi.org/10.1515/botm.1994.37.3.247","http://dx.doi.org/10.1515/botm.1994.37.3.247")</f>
        <v>http://dx.doi.org/10.1515/botm.1994.37.3.247</v>
      </c>
      <c r="BG319" t="s">
        <v>74</v>
      </c>
      <c r="BH319" t="s">
        <v>74</v>
      </c>
      <c r="BI319">
        <v>13</v>
      </c>
      <c r="BJ319" t="s">
        <v>2503</v>
      </c>
      <c r="BK319" t="s">
        <v>1201</v>
      </c>
      <c r="BL319" t="s">
        <v>2503</v>
      </c>
      <c r="BM319" t="s">
        <v>3737</v>
      </c>
      <c r="BN319" t="s">
        <v>74</v>
      </c>
      <c r="BO319" t="s">
        <v>74</v>
      </c>
      <c r="BP319" t="s">
        <v>74</v>
      </c>
      <c r="BQ319" t="s">
        <v>74</v>
      </c>
      <c r="BR319" t="s">
        <v>96</v>
      </c>
      <c r="BS319" t="s">
        <v>3747</v>
      </c>
      <c r="BT319" t="str">
        <f>HYPERLINK("https%3A%2F%2Fwww.webofscience.com%2Fwos%2Fwoscc%2Ffull-record%2FWOS:A1994NQ34500009","View Full Record in Web of Science")</f>
        <v>View Full Record in Web of Science</v>
      </c>
    </row>
    <row r="320" spans="1:72" x14ac:dyDescent="0.15">
      <c r="A320" t="s">
        <v>72</v>
      </c>
      <c r="B320" t="s">
        <v>3748</v>
      </c>
      <c r="C320" t="s">
        <v>74</v>
      </c>
      <c r="D320" t="s">
        <v>74</v>
      </c>
      <c r="E320" t="s">
        <v>74</v>
      </c>
      <c r="F320" t="s">
        <v>3748</v>
      </c>
      <c r="G320" t="s">
        <v>74</v>
      </c>
      <c r="H320" t="s">
        <v>74</v>
      </c>
      <c r="I320" t="s">
        <v>3749</v>
      </c>
      <c r="J320" t="s">
        <v>3750</v>
      </c>
      <c r="K320" t="s">
        <v>74</v>
      </c>
      <c r="L320" t="s">
        <v>74</v>
      </c>
      <c r="M320" t="s">
        <v>77</v>
      </c>
      <c r="N320" t="s">
        <v>78</v>
      </c>
      <c r="O320" t="s">
        <v>74</v>
      </c>
      <c r="P320" t="s">
        <v>74</v>
      </c>
      <c r="Q320" t="s">
        <v>74</v>
      </c>
      <c r="R320" t="s">
        <v>74</v>
      </c>
      <c r="S320" t="s">
        <v>74</v>
      </c>
      <c r="T320" t="s">
        <v>74</v>
      </c>
      <c r="U320" t="s">
        <v>3751</v>
      </c>
      <c r="V320" t="s">
        <v>3752</v>
      </c>
      <c r="W320" t="s">
        <v>3753</v>
      </c>
      <c r="X320" t="s">
        <v>3754</v>
      </c>
      <c r="Y320" t="s">
        <v>3755</v>
      </c>
      <c r="Z320" t="s">
        <v>74</v>
      </c>
      <c r="AA320" t="s">
        <v>74</v>
      </c>
      <c r="AB320" t="s">
        <v>3756</v>
      </c>
      <c r="AC320" t="s">
        <v>74</v>
      </c>
      <c r="AD320" t="s">
        <v>74</v>
      </c>
      <c r="AE320" t="s">
        <v>74</v>
      </c>
      <c r="AF320" t="s">
        <v>74</v>
      </c>
      <c r="AG320">
        <v>24</v>
      </c>
      <c r="AH320">
        <v>20</v>
      </c>
      <c r="AI320">
        <v>20</v>
      </c>
      <c r="AJ320">
        <v>0</v>
      </c>
      <c r="AK320">
        <v>1</v>
      </c>
      <c r="AL320" t="s">
        <v>1274</v>
      </c>
      <c r="AM320" t="s">
        <v>1275</v>
      </c>
      <c r="AN320" t="s">
        <v>1276</v>
      </c>
      <c r="AO320" t="s">
        <v>3757</v>
      </c>
      <c r="AP320" t="s">
        <v>74</v>
      </c>
      <c r="AQ320" t="s">
        <v>74</v>
      </c>
      <c r="AR320" t="s">
        <v>3758</v>
      </c>
      <c r="AS320" t="s">
        <v>3759</v>
      </c>
      <c r="AT320" t="s">
        <v>3714</v>
      </c>
      <c r="AU320">
        <v>1994</v>
      </c>
      <c r="AV320">
        <v>69</v>
      </c>
      <c r="AW320">
        <v>3</v>
      </c>
      <c r="AX320" t="s">
        <v>74</v>
      </c>
      <c r="AY320" t="s">
        <v>74</v>
      </c>
      <c r="AZ320" t="s">
        <v>74</v>
      </c>
      <c r="BA320" t="s">
        <v>74</v>
      </c>
      <c r="BB320">
        <v>285</v>
      </c>
      <c r="BC320">
        <v>310</v>
      </c>
      <c r="BD320" t="s">
        <v>74</v>
      </c>
      <c r="BE320" t="s">
        <v>3760</v>
      </c>
      <c r="BF320" t="str">
        <f>HYPERLINK("http://dx.doi.org/10.1007/BF00708859","http://dx.doi.org/10.1007/BF00708859")</f>
        <v>http://dx.doi.org/10.1007/BF00708859</v>
      </c>
      <c r="BG320" t="s">
        <v>74</v>
      </c>
      <c r="BH320" t="s">
        <v>74</v>
      </c>
      <c r="BI320">
        <v>26</v>
      </c>
      <c r="BJ320" t="s">
        <v>293</v>
      </c>
      <c r="BK320" t="s">
        <v>93</v>
      </c>
      <c r="BL320" t="s">
        <v>293</v>
      </c>
      <c r="BM320" t="s">
        <v>3761</v>
      </c>
      <c r="BN320" t="s">
        <v>74</v>
      </c>
      <c r="BO320" t="s">
        <v>74</v>
      </c>
      <c r="BP320" t="s">
        <v>74</v>
      </c>
      <c r="BQ320" t="s">
        <v>74</v>
      </c>
      <c r="BR320" t="s">
        <v>96</v>
      </c>
      <c r="BS320" t="s">
        <v>3762</v>
      </c>
      <c r="BT320" t="str">
        <f>HYPERLINK("https%3A%2F%2Fwww.webofscience.com%2Fwos%2Fwoscc%2Ffull-record%2FWOS:A1994NX50300003","View Full Record in Web of Science")</f>
        <v>View Full Record in Web of Science</v>
      </c>
    </row>
    <row r="321" spans="1:72" x14ac:dyDescent="0.15">
      <c r="A321" t="s">
        <v>72</v>
      </c>
      <c r="B321" t="s">
        <v>3763</v>
      </c>
      <c r="C321" t="s">
        <v>74</v>
      </c>
      <c r="D321" t="s">
        <v>74</v>
      </c>
      <c r="E321" t="s">
        <v>74</v>
      </c>
      <c r="F321" t="s">
        <v>3763</v>
      </c>
      <c r="G321" t="s">
        <v>74</v>
      </c>
      <c r="H321" t="s">
        <v>74</v>
      </c>
      <c r="I321" t="s">
        <v>3764</v>
      </c>
      <c r="J321" t="s">
        <v>686</v>
      </c>
      <c r="K321" t="s">
        <v>74</v>
      </c>
      <c r="L321" t="s">
        <v>74</v>
      </c>
      <c r="M321" t="s">
        <v>77</v>
      </c>
      <c r="N321" t="s">
        <v>78</v>
      </c>
      <c r="O321" t="s">
        <v>74</v>
      </c>
      <c r="P321" t="s">
        <v>74</v>
      </c>
      <c r="Q321" t="s">
        <v>74</v>
      </c>
      <c r="R321" t="s">
        <v>74</v>
      </c>
      <c r="S321" t="s">
        <v>74</v>
      </c>
      <c r="T321" t="s">
        <v>74</v>
      </c>
      <c r="U321" t="s">
        <v>3765</v>
      </c>
      <c r="V321" t="s">
        <v>3766</v>
      </c>
      <c r="W321" t="s">
        <v>3767</v>
      </c>
      <c r="X321" t="s">
        <v>3768</v>
      </c>
      <c r="Y321" t="s">
        <v>3769</v>
      </c>
      <c r="Z321" t="s">
        <v>74</v>
      </c>
      <c r="AA321" t="s">
        <v>3770</v>
      </c>
      <c r="AB321" t="s">
        <v>3771</v>
      </c>
      <c r="AC321" t="s">
        <v>74</v>
      </c>
      <c r="AD321" t="s">
        <v>74</v>
      </c>
      <c r="AE321" t="s">
        <v>74</v>
      </c>
      <c r="AF321" t="s">
        <v>74</v>
      </c>
      <c r="AG321">
        <v>23</v>
      </c>
      <c r="AH321">
        <v>26</v>
      </c>
      <c r="AI321">
        <v>26</v>
      </c>
      <c r="AJ321">
        <v>0</v>
      </c>
      <c r="AK321">
        <v>5</v>
      </c>
      <c r="AL321" t="s">
        <v>153</v>
      </c>
      <c r="AM321" t="s">
        <v>84</v>
      </c>
      <c r="AN321" t="s">
        <v>154</v>
      </c>
      <c r="AO321" t="s">
        <v>691</v>
      </c>
      <c r="AP321" t="s">
        <v>74</v>
      </c>
      <c r="AQ321" t="s">
        <v>74</v>
      </c>
      <c r="AR321" t="s">
        <v>692</v>
      </c>
      <c r="AS321" t="s">
        <v>693</v>
      </c>
      <c r="AT321" t="s">
        <v>3714</v>
      </c>
      <c r="AU321">
        <v>1994</v>
      </c>
      <c r="AV321">
        <v>9</v>
      </c>
      <c r="AW321">
        <v>7</v>
      </c>
      <c r="AX321" t="s">
        <v>74</v>
      </c>
      <c r="AY321" t="s">
        <v>74</v>
      </c>
      <c r="AZ321" t="s">
        <v>74</v>
      </c>
      <c r="BA321" t="s">
        <v>74</v>
      </c>
      <c r="BB321">
        <v>363</v>
      </c>
      <c r="BC321">
        <v>369</v>
      </c>
      <c r="BD321" t="s">
        <v>74</v>
      </c>
      <c r="BE321" t="s">
        <v>3772</v>
      </c>
      <c r="BF321" t="str">
        <f>HYPERLINK("http://dx.doi.org/10.1007/s003820050029","http://dx.doi.org/10.1007/s003820050029")</f>
        <v>http://dx.doi.org/10.1007/s003820050029</v>
      </c>
      <c r="BG321" t="s">
        <v>74</v>
      </c>
      <c r="BH321" t="s">
        <v>74</v>
      </c>
      <c r="BI321">
        <v>7</v>
      </c>
      <c r="BJ321" t="s">
        <v>293</v>
      </c>
      <c r="BK321" t="s">
        <v>93</v>
      </c>
      <c r="BL321" t="s">
        <v>293</v>
      </c>
      <c r="BM321" t="s">
        <v>3773</v>
      </c>
      <c r="BN321" t="s">
        <v>74</v>
      </c>
      <c r="BO321" t="s">
        <v>74</v>
      </c>
      <c r="BP321" t="s">
        <v>74</v>
      </c>
      <c r="BQ321" t="s">
        <v>74</v>
      </c>
      <c r="BR321" t="s">
        <v>96</v>
      </c>
      <c r="BS321" t="s">
        <v>3774</v>
      </c>
      <c r="BT321" t="str">
        <f>HYPERLINK("https%3A%2F%2Fwww.webofscience.com%2Fwos%2Fwoscc%2Ffull-record%2FWOS:A1994NL15100003","View Full Record in Web of Science")</f>
        <v>View Full Record in Web of Science</v>
      </c>
    </row>
    <row r="322" spans="1:72" x14ac:dyDescent="0.15">
      <c r="A322" t="s">
        <v>72</v>
      </c>
      <c r="B322" t="s">
        <v>3775</v>
      </c>
      <c r="C322" t="s">
        <v>74</v>
      </c>
      <c r="D322" t="s">
        <v>74</v>
      </c>
      <c r="E322" t="s">
        <v>74</v>
      </c>
      <c r="F322" t="s">
        <v>3775</v>
      </c>
      <c r="G322" t="s">
        <v>74</v>
      </c>
      <c r="H322" t="s">
        <v>74</v>
      </c>
      <c r="I322" t="s">
        <v>3776</v>
      </c>
      <c r="J322" t="s">
        <v>3777</v>
      </c>
      <c r="K322" t="s">
        <v>74</v>
      </c>
      <c r="L322" t="s">
        <v>74</v>
      </c>
      <c r="M322" t="s">
        <v>77</v>
      </c>
      <c r="N322" t="s">
        <v>78</v>
      </c>
      <c r="O322" t="s">
        <v>74</v>
      </c>
      <c r="P322" t="s">
        <v>74</v>
      </c>
      <c r="Q322" t="s">
        <v>74</v>
      </c>
      <c r="R322" t="s">
        <v>74</v>
      </c>
      <c r="S322" t="s">
        <v>74</v>
      </c>
      <c r="T322" t="s">
        <v>3778</v>
      </c>
      <c r="U322" t="s">
        <v>74</v>
      </c>
      <c r="V322" t="s">
        <v>3779</v>
      </c>
      <c r="W322" t="s">
        <v>74</v>
      </c>
      <c r="X322" t="s">
        <v>74</v>
      </c>
      <c r="Y322" t="s">
        <v>3780</v>
      </c>
      <c r="Z322" t="s">
        <v>74</v>
      </c>
      <c r="AA322" t="s">
        <v>74</v>
      </c>
      <c r="AB322" t="s">
        <v>74</v>
      </c>
      <c r="AC322" t="s">
        <v>74</v>
      </c>
      <c r="AD322" t="s">
        <v>74</v>
      </c>
      <c r="AE322" t="s">
        <v>74</v>
      </c>
      <c r="AF322" t="s">
        <v>74</v>
      </c>
      <c r="AG322">
        <v>0</v>
      </c>
      <c r="AH322">
        <v>9</v>
      </c>
      <c r="AI322">
        <v>9</v>
      </c>
      <c r="AJ322">
        <v>0</v>
      </c>
      <c r="AK322">
        <v>1</v>
      </c>
      <c r="AL322" t="s">
        <v>3781</v>
      </c>
      <c r="AM322" t="s">
        <v>1877</v>
      </c>
      <c r="AN322" t="s">
        <v>3782</v>
      </c>
      <c r="AO322" t="s">
        <v>3783</v>
      </c>
      <c r="AP322" t="s">
        <v>74</v>
      </c>
      <c r="AQ322" t="s">
        <v>74</v>
      </c>
      <c r="AR322" t="s">
        <v>3784</v>
      </c>
      <c r="AS322" t="s">
        <v>3785</v>
      </c>
      <c r="AT322" t="s">
        <v>3714</v>
      </c>
      <c r="AU322">
        <v>1994</v>
      </c>
      <c r="AV322">
        <v>15</v>
      </c>
      <c r="AW322">
        <v>2</v>
      </c>
      <c r="AX322" t="s">
        <v>74</v>
      </c>
      <c r="AY322" t="s">
        <v>74</v>
      </c>
      <c r="AZ322" t="s">
        <v>74</v>
      </c>
      <c r="BA322" t="s">
        <v>74</v>
      </c>
      <c r="BB322">
        <v>135</v>
      </c>
      <c r="BC322">
        <v>146</v>
      </c>
      <c r="BD322" t="s">
        <v>74</v>
      </c>
      <c r="BE322" t="s">
        <v>74</v>
      </c>
      <c r="BF322" t="s">
        <v>74</v>
      </c>
      <c r="BG322" t="s">
        <v>74</v>
      </c>
      <c r="BH322" t="s">
        <v>74</v>
      </c>
      <c r="BI322">
        <v>12</v>
      </c>
      <c r="BJ322" t="s">
        <v>2503</v>
      </c>
      <c r="BK322" t="s">
        <v>93</v>
      </c>
      <c r="BL322" t="s">
        <v>2503</v>
      </c>
      <c r="BM322" t="s">
        <v>3786</v>
      </c>
      <c r="BN322" t="s">
        <v>74</v>
      </c>
      <c r="BO322" t="s">
        <v>74</v>
      </c>
      <c r="BP322" t="s">
        <v>74</v>
      </c>
      <c r="BQ322" t="s">
        <v>74</v>
      </c>
      <c r="BR322" t="s">
        <v>96</v>
      </c>
      <c r="BS322" t="s">
        <v>3787</v>
      </c>
      <c r="BT322" t="str">
        <f>HYPERLINK("https%3A%2F%2Fwww.webofscience.com%2Fwos%2Fwoscc%2Ffull-record%2FWOS:A1994NY73700004","View Full Record in Web of Science")</f>
        <v>View Full Record in Web of Science</v>
      </c>
    </row>
    <row r="323" spans="1:72" x14ac:dyDescent="0.15">
      <c r="A323" t="s">
        <v>72</v>
      </c>
      <c r="B323" t="s">
        <v>3788</v>
      </c>
      <c r="C323" t="s">
        <v>74</v>
      </c>
      <c r="D323" t="s">
        <v>74</v>
      </c>
      <c r="E323" t="s">
        <v>74</v>
      </c>
      <c r="F323" t="s">
        <v>3788</v>
      </c>
      <c r="G323" t="s">
        <v>74</v>
      </c>
      <c r="H323" t="s">
        <v>74</v>
      </c>
      <c r="I323" t="s">
        <v>3789</v>
      </c>
      <c r="J323" t="s">
        <v>713</v>
      </c>
      <c r="K323" t="s">
        <v>74</v>
      </c>
      <c r="L323" t="s">
        <v>74</v>
      </c>
      <c r="M323" t="s">
        <v>77</v>
      </c>
      <c r="N323" t="s">
        <v>78</v>
      </c>
      <c r="O323" t="s">
        <v>74</v>
      </c>
      <c r="P323" t="s">
        <v>74</v>
      </c>
      <c r="Q323" t="s">
        <v>74</v>
      </c>
      <c r="R323" t="s">
        <v>74</v>
      </c>
      <c r="S323" t="s">
        <v>74</v>
      </c>
      <c r="T323" t="s">
        <v>74</v>
      </c>
      <c r="U323" t="s">
        <v>3790</v>
      </c>
      <c r="V323" t="s">
        <v>3791</v>
      </c>
      <c r="W323" t="s">
        <v>3792</v>
      </c>
      <c r="X323" t="s">
        <v>3793</v>
      </c>
      <c r="Y323" t="s">
        <v>3794</v>
      </c>
      <c r="Z323" t="s">
        <v>74</v>
      </c>
      <c r="AA323" t="s">
        <v>3795</v>
      </c>
      <c r="AB323" t="s">
        <v>74</v>
      </c>
      <c r="AC323" t="s">
        <v>74</v>
      </c>
      <c r="AD323" t="s">
        <v>74</v>
      </c>
      <c r="AE323" t="s">
        <v>74</v>
      </c>
      <c r="AF323" t="s">
        <v>74</v>
      </c>
      <c r="AG323">
        <v>22</v>
      </c>
      <c r="AH323">
        <v>4</v>
      </c>
      <c r="AI323">
        <v>4</v>
      </c>
      <c r="AJ323">
        <v>0</v>
      </c>
      <c r="AK323">
        <v>1</v>
      </c>
      <c r="AL323" t="s">
        <v>108</v>
      </c>
      <c r="AM323" t="s">
        <v>109</v>
      </c>
      <c r="AN323" t="s">
        <v>127</v>
      </c>
      <c r="AO323" t="s">
        <v>719</v>
      </c>
      <c r="AP323" t="s">
        <v>74</v>
      </c>
      <c r="AQ323" t="s">
        <v>74</v>
      </c>
      <c r="AR323" t="s">
        <v>720</v>
      </c>
      <c r="AS323" t="s">
        <v>721</v>
      </c>
      <c r="AT323" t="s">
        <v>3796</v>
      </c>
      <c r="AU323">
        <v>1994</v>
      </c>
      <c r="AV323">
        <v>41</v>
      </c>
      <c r="AW323" t="s">
        <v>3797</v>
      </c>
      <c r="AX323" t="s">
        <v>74</v>
      </c>
      <c r="AY323" t="s">
        <v>74</v>
      </c>
      <c r="AZ323" t="s">
        <v>74</v>
      </c>
      <c r="BA323" t="s">
        <v>74</v>
      </c>
      <c r="BB323">
        <v>767</v>
      </c>
      <c r="BC323">
        <v>785</v>
      </c>
      <c r="BD323" t="s">
        <v>74</v>
      </c>
      <c r="BE323" t="s">
        <v>3798</v>
      </c>
      <c r="BF323" t="str">
        <f>HYPERLINK("http://dx.doi.org/10.1016/0967-0637(94)90076-0","http://dx.doi.org/10.1016/0967-0637(94)90076-0")</f>
        <v>http://dx.doi.org/10.1016/0967-0637(94)90076-0</v>
      </c>
      <c r="BG323" t="s">
        <v>74</v>
      </c>
      <c r="BH323" t="s">
        <v>74</v>
      </c>
      <c r="BI323">
        <v>19</v>
      </c>
      <c r="BJ323" t="s">
        <v>364</v>
      </c>
      <c r="BK323" t="s">
        <v>93</v>
      </c>
      <c r="BL323" t="s">
        <v>364</v>
      </c>
      <c r="BM323" t="s">
        <v>3799</v>
      </c>
      <c r="BN323" t="s">
        <v>74</v>
      </c>
      <c r="BO323" t="s">
        <v>74</v>
      </c>
      <c r="BP323" t="s">
        <v>74</v>
      </c>
      <c r="BQ323" t="s">
        <v>74</v>
      </c>
      <c r="BR323" t="s">
        <v>96</v>
      </c>
      <c r="BS323" t="s">
        <v>3800</v>
      </c>
      <c r="BT323" t="str">
        <f>HYPERLINK("https%3A%2F%2Fwww.webofscience.com%2Fwos%2Fwoscc%2Ffull-record%2FWOS:A1994NW69500002","View Full Record in Web of Science")</f>
        <v>View Full Record in Web of Science</v>
      </c>
    </row>
    <row r="324" spans="1:72" x14ac:dyDescent="0.15">
      <c r="A324" t="s">
        <v>72</v>
      </c>
      <c r="B324" t="s">
        <v>3801</v>
      </c>
      <c r="C324" t="s">
        <v>74</v>
      </c>
      <c r="D324" t="s">
        <v>74</v>
      </c>
      <c r="E324" t="s">
        <v>74</v>
      </c>
      <c r="F324" t="s">
        <v>3801</v>
      </c>
      <c r="G324" t="s">
        <v>74</v>
      </c>
      <c r="H324" t="s">
        <v>74</v>
      </c>
      <c r="I324" t="s">
        <v>3802</v>
      </c>
      <c r="J324" t="s">
        <v>713</v>
      </c>
      <c r="K324" t="s">
        <v>74</v>
      </c>
      <c r="L324" t="s">
        <v>74</v>
      </c>
      <c r="M324" t="s">
        <v>77</v>
      </c>
      <c r="N324" t="s">
        <v>78</v>
      </c>
      <c r="O324" t="s">
        <v>74</v>
      </c>
      <c r="P324" t="s">
        <v>74</v>
      </c>
      <c r="Q324" t="s">
        <v>74</v>
      </c>
      <c r="R324" t="s">
        <v>74</v>
      </c>
      <c r="S324" t="s">
        <v>74</v>
      </c>
      <c r="T324" t="s">
        <v>74</v>
      </c>
      <c r="U324" t="s">
        <v>3803</v>
      </c>
      <c r="V324" t="s">
        <v>3804</v>
      </c>
      <c r="W324" t="s">
        <v>3805</v>
      </c>
      <c r="X324" t="s">
        <v>3806</v>
      </c>
      <c r="Y324" t="s">
        <v>3807</v>
      </c>
      <c r="Z324" t="s">
        <v>74</v>
      </c>
      <c r="AA324" t="s">
        <v>3808</v>
      </c>
      <c r="AB324" t="s">
        <v>3809</v>
      </c>
      <c r="AC324" t="s">
        <v>74</v>
      </c>
      <c r="AD324" t="s">
        <v>74</v>
      </c>
      <c r="AE324" t="s">
        <v>74</v>
      </c>
      <c r="AF324" t="s">
        <v>74</v>
      </c>
      <c r="AG324">
        <v>55</v>
      </c>
      <c r="AH324">
        <v>43</v>
      </c>
      <c r="AI324">
        <v>43</v>
      </c>
      <c r="AJ324">
        <v>0</v>
      </c>
      <c r="AK324">
        <v>6</v>
      </c>
      <c r="AL324" t="s">
        <v>108</v>
      </c>
      <c r="AM324" t="s">
        <v>109</v>
      </c>
      <c r="AN324" t="s">
        <v>127</v>
      </c>
      <c r="AO324" t="s">
        <v>719</v>
      </c>
      <c r="AP324" t="s">
        <v>74</v>
      </c>
      <c r="AQ324" t="s">
        <v>74</v>
      </c>
      <c r="AR324" t="s">
        <v>720</v>
      </c>
      <c r="AS324" t="s">
        <v>721</v>
      </c>
      <c r="AT324" t="s">
        <v>3796</v>
      </c>
      <c r="AU324">
        <v>1994</v>
      </c>
      <c r="AV324">
        <v>41</v>
      </c>
      <c r="AW324" t="s">
        <v>3797</v>
      </c>
      <c r="AX324" t="s">
        <v>74</v>
      </c>
      <c r="AY324" t="s">
        <v>74</v>
      </c>
      <c r="AZ324" t="s">
        <v>74</v>
      </c>
      <c r="BA324" t="s">
        <v>74</v>
      </c>
      <c r="BB324">
        <v>859</v>
      </c>
      <c r="BC324">
        <v>878</v>
      </c>
      <c r="BD324" t="s">
        <v>74</v>
      </c>
      <c r="BE324" t="s">
        <v>3810</v>
      </c>
      <c r="BF324" t="str">
        <f>HYPERLINK("http://dx.doi.org/10.1016/0967-0637(94)90080-9","http://dx.doi.org/10.1016/0967-0637(94)90080-9")</f>
        <v>http://dx.doi.org/10.1016/0967-0637(94)90080-9</v>
      </c>
      <c r="BG324" t="s">
        <v>74</v>
      </c>
      <c r="BH324" t="s">
        <v>74</v>
      </c>
      <c r="BI324">
        <v>20</v>
      </c>
      <c r="BJ324" t="s">
        <v>364</v>
      </c>
      <c r="BK324" t="s">
        <v>93</v>
      </c>
      <c r="BL324" t="s">
        <v>364</v>
      </c>
      <c r="BM324" t="s">
        <v>3799</v>
      </c>
      <c r="BN324" t="s">
        <v>74</v>
      </c>
      <c r="BO324" t="s">
        <v>74</v>
      </c>
      <c r="BP324" t="s">
        <v>74</v>
      </c>
      <c r="BQ324" t="s">
        <v>74</v>
      </c>
      <c r="BR324" t="s">
        <v>96</v>
      </c>
      <c r="BS324" t="s">
        <v>3811</v>
      </c>
      <c r="BT324" t="str">
        <f>HYPERLINK("https%3A%2F%2Fwww.webofscience.com%2Fwos%2Fwoscc%2Ffull-record%2FWOS:A1994NW69500006","View Full Record in Web of Science")</f>
        <v>View Full Record in Web of Science</v>
      </c>
    </row>
    <row r="325" spans="1:72" x14ac:dyDescent="0.15">
      <c r="A325" t="s">
        <v>72</v>
      </c>
      <c r="B325" t="s">
        <v>3812</v>
      </c>
      <c r="C325" t="s">
        <v>74</v>
      </c>
      <c r="D325" t="s">
        <v>74</v>
      </c>
      <c r="E325" t="s">
        <v>74</v>
      </c>
      <c r="F325" t="s">
        <v>3812</v>
      </c>
      <c r="G325" t="s">
        <v>74</v>
      </c>
      <c r="H325" t="s">
        <v>74</v>
      </c>
      <c r="I325" t="s">
        <v>3813</v>
      </c>
      <c r="J325" t="s">
        <v>713</v>
      </c>
      <c r="K325" t="s">
        <v>74</v>
      </c>
      <c r="L325" t="s">
        <v>74</v>
      </c>
      <c r="M325" t="s">
        <v>77</v>
      </c>
      <c r="N325" t="s">
        <v>78</v>
      </c>
      <c r="O325" t="s">
        <v>74</v>
      </c>
      <c r="P325" t="s">
        <v>74</v>
      </c>
      <c r="Q325" t="s">
        <v>74</v>
      </c>
      <c r="R325" t="s">
        <v>74</v>
      </c>
      <c r="S325" t="s">
        <v>74</v>
      </c>
      <c r="T325" t="s">
        <v>74</v>
      </c>
      <c r="U325" t="s">
        <v>3814</v>
      </c>
      <c r="V325" t="s">
        <v>3815</v>
      </c>
      <c r="W325" t="s">
        <v>3816</v>
      </c>
      <c r="X325" t="s">
        <v>3817</v>
      </c>
      <c r="Y325" t="s">
        <v>74</v>
      </c>
      <c r="Z325" t="s">
        <v>74</v>
      </c>
      <c r="AA325" t="s">
        <v>3818</v>
      </c>
      <c r="AB325" t="s">
        <v>3819</v>
      </c>
      <c r="AC325" t="s">
        <v>74</v>
      </c>
      <c r="AD325" t="s">
        <v>74</v>
      </c>
      <c r="AE325" t="s">
        <v>74</v>
      </c>
      <c r="AF325" t="s">
        <v>74</v>
      </c>
      <c r="AG325">
        <v>41</v>
      </c>
      <c r="AH325">
        <v>162</v>
      </c>
      <c r="AI325">
        <v>170</v>
      </c>
      <c r="AJ325">
        <v>1</v>
      </c>
      <c r="AK325">
        <v>21</v>
      </c>
      <c r="AL325" t="s">
        <v>108</v>
      </c>
      <c r="AM325" t="s">
        <v>109</v>
      </c>
      <c r="AN325" t="s">
        <v>127</v>
      </c>
      <c r="AO325" t="s">
        <v>719</v>
      </c>
      <c r="AP325" t="s">
        <v>74</v>
      </c>
      <c r="AQ325" t="s">
        <v>74</v>
      </c>
      <c r="AR325" t="s">
        <v>720</v>
      </c>
      <c r="AS325" t="s">
        <v>721</v>
      </c>
      <c r="AT325" t="s">
        <v>3796</v>
      </c>
      <c r="AU325">
        <v>1994</v>
      </c>
      <c r="AV325">
        <v>41</v>
      </c>
      <c r="AW325" t="s">
        <v>3797</v>
      </c>
      <c r="AX325" t="s">
        <v>74</v>
      </c>
      <c r="AY325" t="s">
        <v>74</v>
      </c>
      <c r="AZ325" t="s">
        <v>74</v>
      </c>
      <c r="BA325" t="s">
        <v>74</v>
      </c>
      <c r="BB325">
        <v>915</v>
      </c>
      <c r="BC325">
        <v>924</v>
      </c>
      <c r="BD325" t="s">
        <v>74</v>
      </c>
      <c r="BE325" t="s">
        <v>3820</v>
      </c>
      <c r="BF325" t="str">
        <f>HYPERLINK("http://dx.doi.org/10.1016/0967-0637(94)90083-3","http://dx.doi.org/10.1016/0967-0637(94)90083-3")</f>
        <v>http://dx.doi.org/10.1016/0967-0637(94)90083-3</v>
      </c>
      <c r="BG325" t="s">
        <v>74</v>
      </c>
      <c r="BH325" t="s">
        <v>74</v>
      </c>
      <c r="BI325">
        <v>10</v>
      </c>
      <c r="BJ325" t="s">
        <v>364</v>
      </c>
      <c r="BK325" t="s">
        <v>93</v>
      </c>
      <c r="BL325" t="s">
        <v>364</v>
      </c>
      <c r="BM325" t="s">
        <v>3799</v>
      </c>
      <c r="BN325" t="s">
        <v>74</v>
      </c>
      <c r="BO325" t="s">
        <v>74</v>
      </c>
      <c r="BP325" t="s">
        <v>74</v>
      </c>
      <c r="BQ325" t="s">
        <v>74</v>
      </c>
      <c r="BR325" t="s">
        <v>96</v>
      </c>
      <c r="BS325" t="s">
        <v>3821</v>
      </c>
      <c r="BT325" t="str">
        <f>HYPERLINK("https%3A%2F%2Fwww.webofscience.com%2Fwos%2Fwoscc%2Ffull-record%2FWOS:A1994NW69500009","View Full Record in Web of Science")</f>
        <v>View Full Record in Web of Science</v>
      </c>
    </row>
    <row r="326" spans="1:72" x14ac:dyDescent="0.15">
      <c r="A326" t="s">
        <v>72</v>
      </c>
      <c r="B326" t="s">
        <v>3822</v>
      </c>
      <c r="C326" t="s">
        <v>74</v>
      </c>
      <c r="D326" t="s">
        <v>74</v>
      </c>
      <c r="E326" t="s">
        <v>74</v>
      </c>
      <c r="F326" t="s">
        <v>3822</v>
      </c>
      <c r="G326" t="s">
        <v>74</v>
      </c>
      <c r="H326" t="s">
        <v>74</v>
      </c>
      <c r="I326" t="s">
        <v>3823</v>
      </c>
      <c r="J326" t="s">
        <v>3824</v>
      </c>
      <c r="K326" t="s">
        <v>74</v>
      </c>
      <c r="L326" t="s">
        <v>74</v>
      </c>
      <c r="M326" t="s">
        <v>77</v>
      </c>
      <c r="N326" t="s">
        <v>78</v>
      </c>
      <c r="O326" t="s">
        <v>74</v>
      </c>
      <c r="P326" t="s">
        <v>74</v>
      </c>
      <c r="Q326" t="s">
        <v>74</v>
      </c>
      <c r="R326" t="s">
        <v>74</v>
      </c>
      <c r="S326" t="s">
        <v>74</v>
      </c>
      <c r="T326" t="s">
        <v>74</v>
      </c>
      <c r="U326" t="s">
        <v>3825</v>
      </c>
      <c r="V326" t="s">
        <v>3826</v>
      </c>
      <c r="W326" t="s">
        <v>3827</v>
      </c>
      <c r="X326" t="s">
        <v>3210</v>
      </c>
      <c r="Y326" t="s">
        <v>3828</v>
      </c>
      <c r="Z326" t="s">
        <v>74</v>
      </c>
      <c r="AA326" t="s">
        <v>74</v>
      </c>
      <c r="AB326" t="s">
        <v>74</v>
      </c>
      <c r="AC326" t="s">
        <v>74</v>
      </c>
      <c r="AD326" t="s">
        <v>74</v>
      </c>
      <c r="AE326" t="s">
        <v>74</v>
      </c>
      <c r="AF326" t="s">
        <v>74</v>
      </c>
      <c r="AG326">
        <v>24</v>
      </c>
      <c r="AH326">
        <v>8</v>
      </c>
      <c r="AI326">
        <v>8</v>
      </c>
      <c r="AJ326">
        <v>0</v>
      </c>
      <c r="AK326">
        <v>4</v>
      </c>
      <c r="AL326" t="s">
        <v>179</v>
      </c>
      <c r="AM326" t="s">
        <v>180</v>
      </c>
      <c r="AN326" t="s">
        <v>181</v>
      </c>
      <c r="AO326" t="s">
        <v>3829</v>
      </c>
      <c r="AP326" t="s">
        <v>3830</v>
      </c>
      <c r="AQ326" t="s">
        <v>74</v>
      </c>
      <c r="AR326" t="s">
        <v>3831</v>
      </c>
      <c r="AS326" t="s">
        <v>3832</v>
      </c>
      <c r="AT326" t="s">
        <v>3714</v>
      </c>
      <c r="AU326">
        <v>1994</v>
      </c>
      <c r="AV326">
        <v>20</v>
      </c>
      <c r="AW326">
        <v>4</v>
      </c>
      <c r="AX326" t="s">
        <v>74</v>
      </c>
      <c r="AY326" t="s">
        <v>74</v>
      </c>
      <c r="AZ326" t="s">
        <v>74</v>
      </c>
      <c r="BA326" t="s">
        <v>74</v>
      </c>
      <c r="BB326">
        <v>315</v>
      </c>
      <c r="BC326">
        <v>341</v>
      </c>
      <c r="BD326" t="s">
        <v>74</v>
      </c>
      <c r="BE326" t="s">
        <v>3833</v>
      </c>
      <c r="BF326" t="str">
        <f>HYPERLINK("http://dx.doi.org/10.1016/0377-0265(94)90026-4","http://dx.doi.org/10.1016/0377-0265(94)90026-4")</f>
        <v>http://dx.doi.org/10.1016/0377-0265(94)90026-4</v>
      </c>
      <c r="BG326" t="s">
        <v>74</v>
      </c>
      <c r="BH326" t="s">
        <v>74</v>
      </c>
      <c r="BI326">
        <v>27</v>
      </c>
      <c r="BJ326" t="s">
        <v>3834</v>
      </c>
      <c r="BK326" t="s">
        <v>93</v>
      </c>
      <c r="BL326" t="s">
        <v>3834</v>
      </c>
      <c r="BM326" t="s">
        <v>3835</v>
      </c>
      <c r="BN326" t="s">
        <v>74</v>
      </c>
      <c r="BO326" t="s">
        <v>74</v>
      </c>
      <c r="BP326" t="s">
        <v>74</v>
      </c>
      <c r="BQ326" t="s">
        <v>74</v>
      </c>
      <c r="BR326" t="s">
        <v>96</v>
      </c>
      <c r="BS326" t="s">
        <v>3836</v>
      </c>
      <c r="BT326" t="str">
        <f>HYPERLINK("https%3A%2F%2Fwww.webofscience.com%2Fwos%2Fwoscc%2Ffull-record%2FWOS:A1994NQ17100002","View Full Record in Web of Science")</f>
        <v>View Full Record in Web of Science</v>
      </c>
    </row>
    <row r="327" spans="1:72" x14ac:dyDescent="0.15">
      <c r="A327" t="s">
        <v>72</v>
      </c>
      <c r="B327" t="s">
        <v>3837</v>
      </c>
      <c r="C327" t="s">
        <v>74</v>
      </c>
      <c r="D327" t="s">
        <v>74</v>
      </c>
      <c r="E327" t="s">
        <v>74</v>
      </c>
      <c r="F327" t="s">
        <v>3837</v>
      </c>
      <c r="G327" t="s">
        <v>74</v>
      </c>
      <c r="H327" t="s">
        <v>74</v>
      </c>
      <c r="I327" t="s">
        <v>3838</v>
      </c>
      <c r="J327" t="s">
        <v>3839</v>
      </c>
      <c r="K327" t="s">
        <v>74</v>
      </c>
      <c r="L327" t="s">
        <v>74</v>
      </c>
      <c r="M327" t="s">
        <v>77</v>
      </c>
      <c r="N327" t="s">
        <v>78</v>
      </c>
      <c r="O327" t="s">
        <v>74</v>
      </c>
      <c r="P327" t="s">
        <v>74</v>
      </c>
      <c r="Q327" t="s">
        <v>74</v>
      </c>
      <c r="R327" t="s">
        <v>74</v>
      </c>
      <c r="S327" t="s">
        <v>74</v>
      </c>
      <c r="T327" t="s">
        <v>3840</v>
      </c>
      <c r="U327" t="s">
        <v>3841</v>
      </c>
      <c r="V327" t="s">
        <v>74</v>
      </c>
      <c r="W327" t="s">
        <v>3842</v>
      </c>
      <c r="X327" t="s">
        <v>3843</v>
      </c>
      <c r="Y327" t="s">
        <v>3844</v>
      </c>
      <c r="Z327" t="s">
        <v>74</v>
      </c>
      <c r="AA327" t="s">
        <v>3845</v>
      </c>
      <c r="AB327" t="s">
        <v>3846</v>
      </c>
      <c r="AC327" t="s">
        <v>74</v>
      </c>
      <c r="AD327" t="s">
        <v>74</v>
      </c>
      <c r="AE327" t="s">
        <v>74</v>
      </c>
      <c r="AF327" t="s">
        <v>74</v>
      </c>
      <c r="AG327">
        <v>48</v>
      </c>
      <c r="AH327">
        <v>75</v>
      </c>
      <c r="AI327">
        <v>76</v>
      </c>
      <c r="AJ327">
        <v>0</v>
      </c>
      <c r="AK327">
        <v>6</v>
      </c>
      <c r="AL327" t="s">
        <v>1641</v>
      </c>
      <c r="AM327" t="s">
        <v>305</v>
      </c>
      <c r="AN327" t="s">
        <v>1642</v>
      </c>
      <c r="AO327" t="s">
        <v>3847</v>
      </c>
      <c r="AP327" t="s">
        <v>74</v>
      </c>
      <c r="AQ327" t="s">
        <v>74</v>
      </c>
      <c r="AR327" t="s">
        <v>3848</v>
      </c>
      <c r="AS327" t="s">
        <v>3849</v>
      </c>
      <c r="AT327" t="s">
        <v>3714</v>
      </c>
      <c r="AU327">
        <v>1994</v>
      </c>
      <c r="AV327">
        <v>38</v>
      </c>
      <c r="AW327">
        <v>5</v>
      </c>
      <c r="AX327" t="s">
        <v>74</v>
      </c>
      <c r="AY327" t="s">
        <v>74</v>
      </c>
      <c r="AZ327" t="s">
        <v>74</v>
      </c>
      <c r="BA327" t="s">
        <v>74</v>
      </c>
      <c r="BB327">
        <v>523</v>
      </c>
      <c r="BC327">
        <v>537</v>
      </c>
      <c r="BD327" t="s">
        <v>74</v>
      </c>
      <c r="BE327" t="s">
        <v>3850</v>
      </c>
      <c r="BF327" t="str">
        <f>HYPERLINK("http://dx.doi.org/10.1006/ecss.1994.1036","http://dx.doi.org/10.1006/ecss.1994.1036")</f>
        <v>http://dx.doi.org/10.1006/ecss.1994.1036</v>
      </c>
      <c r="BG327" t="s">
        <v>74</v>
      </c>
      <c r="BH327" t="s">
        <v>74</v>
      </c>
      <c r="BI327">
        <v>15</v>
      </c>
      <c r="BJ327" t="s">
        <v>1085</v>
      </c>
      <c r="BK327" t="s">
        <v>93</v>
      </c>
      <c r="BL327" t="s">
        <v>1085</v>
      </c>
      <c r="BM327" t="s">
        <v>3851</v>
      </c>
      <c r="BN327" t="s">
        <v>74</v>
      </c>
      <c r="BO327" t="s">
        <v>74</v>
      </c>
      <c r="BP327" t="s">
        <v>74</v>
      </c>
      <c r="BQ327" t="s">
        <v>74</v>
      </c>
      <c r="BR327" t="s">
        <v>96</v>
      </c>
      <c r="BS327" t="s">
        <v>3852</v>
      </c>
      <c r="BT327" t="str">
        <f>HYPERLINK("https%3A%2F%2Fwww.webofscience.com%2Fwos%2Fwoscc%2Ffull-record%2FWOS:A1994NN09600007","View Full Record in Web of Science")</f>
        <v>View Full Record in Web of Science</v>
      </c>
    </row>
    <row r="328" spans="1:72" x14ac:dyDescent="0.15">
      <c r="A328" t="s">
        <v>72</v>
      </c>
      <c r="B328" t="s">
        <v>3853</v>
      </c>
      <c r="C328" t="s">
        <v>74</v>
      </c>
      <c r="D328" t="s">
        <v>74</v>
      </c>
      <c r="E328" t="s">
        <v>74</v>
      </c>
      <c r="F328" t="s">
        <v>3853</v>
      </c>
      <c r="G328" t="s">
        <v>74</v>
      </c>
      <c r="H328" t="s">
        <v>74</v>
      </c>
      <c r="I328" t="s">
        <v>3854</v>
      </c>
      <c r="J328" t="s">
        <v>2098</v>
      </c>
      <c r="K328" t="s">
        <v>74</v>
      </c>
      <c r="L328" t="s">
        <v>74</v>
      </c>
      <c r="M328" t="s">
        <v>859</v>
      </c>
      <c r="N328" t="s">
        <v>78</v>
      </c>
      <c r="O328" t="s">
        <v>74</v>
      </c>
      <c r="P328" t="s">
        <v>74</v>
      </c>
      <c r="Q328" t="s">
        <v>74</v>
      </c>
      <c r="R328" t="s">
        <v>74</v>
      </c>
      <c r="S328" t="s">
        <v>74</v>
      </c>
      <c r="T328" t="s">
        <v>74</v>
      </c>
      <c r="U328" t="s">
        <v>74</v>
      </c>
      <c r="V328" t="s">
        <v>74</v>
      </c>
      <c r="W328" t="s">
        <v>74</v>
      </c>
      <c r="X328" t="s">
        <v>74</v>
      </c>
      <c r="Y328" t="s">
        <v>3855</v>
      </c>
      <c r="Z328" t="s">
        <v>74</v>
      </c>
      <c r="AA328" t="s">
        <v>74</v>
      </c>
      <c r="AB328" t="s">
        <v>74</v>
      </c>
      <c r="AC328" t="s">
        <v>74</v>
      </c>
      <c r="AD328" t="s">
        <v>74</v>
      </c>
      <c r="AE328" t="s">
        <v>74</v>
      </c>
      <c r="AF328" t="s">
        <v>74</v>
      </c>
      <c r="AG328">
        <v>13</v>
      </c>
      <c r="AH328">
        <v>6</v>
      </c>
      <c r="AI328">
        <v>6</v>
      </c>
      <c r="AJ328">
        <v>0</v>
      </c>
      <c r="AK328">
        <v>0</v>
      </c>
      <c r="AL328" t="s">
        <v>862</v>
      </c>
      <c r="AM328" t="s">
        <v>863</v>
      </c>
      <c r="AN328" t="s">
        <v>879</v>
      </c>
      <c r="AO328" t="s">
        <v>2100</v>
      </c>
      <c r="AP328" t="s">
        <v>74</v>
      </c>
      <c r="AQ328" t="s">
        <v>74</v>
      </c>
      <c r="AR328" t="s">
        <v>2101</v>
      </c>
      <c r="AS328" t="s">
        <v>2102</v>
      </c>
      <c r="AT328" t="s">
        <v>3796</v>
      </c>
      <c r="AU328">
        <v>1994</v>
      </c>
      <c r="AV328">
        <v>34</v>
      </c>
      <c r="AW328">
        <v>3</v>
      </c>
      <c r="AX328" t="s">
        <v>74</v>
      </c>
      <c r="AY328" t="s">
        <v>74</v>
      </c>
      <c r="AZ328" t="s">
        <v>74</v>
      </c>
      <c r="BA328" t="s">
        <v>74</v>
      </c>
      <c r="BB328">
        <v>87</v>
      </c>
      <c r="BC328">
        <v>96</v>
      </c>
      <c r="BD328" t="s">
        <v>74</v>
      </c>
      <c r="BE328" t="s">
        <v>74</v>
      </c>
      <c r="BF328" t="s">
        <v>74</v>
      </c>
      <c r="BG328" t="s">
        <v>74</v>
      </c>
      <c r="BH328" t="s">
        <v>74</v>
      </c>
      <c r="BI328">
        <v>10</v>
      </c>
      <c r="BJ328" t="s">
        <v>265</v>
      </c>
      <c r="BK328" t="s">
        <v>93</v>
      </c>
      <c r="BL328" t="s">
        <v>265</v>
      </c>
      <c r="BM328" t="s">
        <v>3856</v>
      </c>
      <c r="BN328" t="s">
        <v>74</v>
      </c>
      <c r="BO328" t="s">
        <v>74</v>
      </c>
      <c r="BP328" t="s">
        <v>74</v>
      </c>
      <c r="BQ328" t="s">
        <v>74</v>
      </c>
      <c r="BR328" t="s">
        <v>96</v>
      </c>
      <c r="BS328" t="s">
        <v>3857</v>
      </c>
      <c r="BT328" t="str">
        <f>HYPERLINK("https%3A%2F%2Fwww.webofscience.com%2Fwos%2Fwoscc%2Ffull-record%2FWOS:A1994NY07700013","View Full Record in Web of Science")</f>
        <v>View Full Record in Web of Science</v>
      </c>
    </row>
    <row r="329" spans="1:72" x14ac:dyDescent="0.15">
      <c r="A329" t="s">
        <v>72</v>
      </c>
      <c r="B329" t="s">
        <v>3858</v>
      </c>
      <c r="C329" t="s">
        <v>74</v>
      </c>
      <c r="D329" t="s">
        <v>74</v>
      </c>
      <c r="E329" t="s">
        <v>74</v>
      </c>
      <c r="F329" t="s">
        <v>3858</v>
      </c>
      <c r="G329" t="s">
        <v>74</v>
      </c>
      <c r="H329" t="s">
        <v>74</v>
      </c>
      <c r="I329" t="s">
        <v>3859</v>
      </c>
      <c r="J329" t="s">
        <v>338</v>
      </c>
      <c r="K329" t="s">
        <v>74</v>
      </c>
      <c r="L329" t="s">
        <v>74</v>
      </c>
      <c r="M329" t="s">
        <v>77</v>
      </c>
      <c r="N329" t="s">
        <v>78</v>
      </c>
      <c r="O329" t="s">
        <v>74</v>
      </c>
      <c r="P329" t="s">
        <v>74</v>
      </c>
      <c r="Q329" t="s">
        <v>74</v>
      </c>
      <c r="R329" t="s">
        <v>74</v>
      </c>
      <c r="S329" t="s">
        <v>74</v>
      </c>
      <c r="T329" t="s">
        <v>74</v>
      </c>
      <c r="U329" t="s">
        <v>3860</v>
      </c>
      <c r="V329" t="s">
        <v>3861</v>
      </c>
      <c r="W329" t="s">
        <v>74</v>
      </c>
      <c r="X329" t="s">
        <v>74</v>
      </c>
      <c r="Y329" t="s">
        <v>3862</v>
      </c>
      <c r="Z329" t="s">
        <v>74</v>
      </c>
      <c r="AA329" t="s">
        <v>478</v>
      </c>
      <c r="AB329" t="s">
        <v>479</v>
      </c>
      <c r="AC329" t="s">
        <v>74</v>
      </c>
      <c r="AD329" t="s">
        <v>74</v>
      </c>
      <c r="AE329" t="s">
        <v>74</v>
      </c>
      <c r="AF329" t="s">
        <v>74</v>
      </c>
      <c r="AG329">
        <v>19</v>
      </c>
      <c r="AH329">
        <v>95</v>
      </c>
      <c r="AI329">
        <v>103</v>
      </c>
      <c r="AJ329">
        <v>0</v>
      </c>
      <c r="AK329">
        <v>15</v>
      </c>
      <c r="AL329" t="s">
        <v>284</v>
      </c>
      <c r="AM329" t="s">
        <v>285</v>
      </c>
      <c r="AN329" t="s">
        <v>2642</v>
      </c>
      <c r="AO329" t="s">
        <v>344</v>
      </c>
      <c r="AP329" t="s">
        <v>74</v>
      </c>
      <c r="AQ329" t="s">
        <v>74</v>
      </c>
      <c r="AR329" t="s">
        <v>345</v>
      </c>
      <c r="AS329" t="s">
        <v>346</v>
      </c>
      <c r="AT329" t="s">
        <v>3863</v>
      </c>
      <c r="AU329">
        <v>1994</v>
      </c>
      <c r="AV329">
        <v>21</v>
      </c>
      <c r="AW329">
        <v>9</v>
      </c>
      <c r="AX329" t="s">
        <v>74</v>
      </c>
      <c r="AY329" t="s">
        <v>74</v>
      </c>
      <c r="AZ329" t="s">
        <v>74</v>
      </c>
      <c r="BA329" t="s">
        <v>74</v>
      </c>
      <c r="BB329">
        <v>781</v>
      </c>
      <c r="BC329">
        <v>784</v>
      </c>
      <c r="BD329" t="s">
        <v>74</v>
      </c>
      <c r="BE329" t="s">
        <v>3864</v>
      </c>
      <c r="BF329" t="str">
        <f>HYPERLINK("http://dx.doi.org/10.1029/94GL00656","http://dx.doi.org/10.1029/94GL00656")</f>
        <v>http://dx.doi.org/10.1029/94GL00656</v>
      </c>
      <c r="BG329" t="s">
        <v>74</v>
      </c>
      <c r="BH329" t="s">
        <v>74</v>
      </c>
      <c r="BI329">
        <v>4</v>
      </c>
      <c r="BJ329" t="s">
        <v>187</v>
      </c>
      <c r="BK329" t="s">
        <v>93</v>
      </c>
      <c r="BL329" t="s">
        <v>188</v>
      </c>
      <c r="BM329" t="s">
        <v>3865</v>
      </c>
      <c r="BN329" t="s">
        <v>74</v>
      </c>
      <c r="BO329" t="s">
        <v>74</v>
      </c>
      <c r="BP329" t="s">
        <v>74</v>
      </c>
      <c r="BQ329" t="s">
        <v>74</v>
      </c>
      <c r="BR329" t="s">
        <v>96</v>
      </c>
      <c r="BS329" t="s">
        <v>3866</v>
      </c>
      <c r="BT329" t="str">
        <f>HYPERLINK("https%3A%2F%2Fwww.webofscience.com%2Fwos%2Fwoscc%2Ffull-record%2FWOS:A1994NK05100010","View Full Record in Web of Science")</f>
        <v>View Full Record in Web of Science</v>
      </c>
    </row>
    <row r="330" spans="1:72" x14ac:dyDescent="0.15">
      <c r="A330" t="s">
        <v>72</v>
      </c>
      <c r="B330" t="s">
        <v>3867</v>
      </c>
      <c r="C330" t="s">
        <v>74</v>
      </c>
      <c r="D330" t="s">
        <v>74</v>
      </c>
      <c r="E330" t="s">
        <v>74</v>
      </c>
      <c r="F330" t="s">
        <v>3867</v>
      </c>
      <c r="G330" t="s">
        <v>74</v>
      </c>
      <c r="H330" t="s">
        <v>74</v>
      </c>
      <c r="I330" t="s">
        <v>3868</v>
      </c>
      <c r="J330" t="s">
        <v>3869</v>
      </c>
      <c r="K330" t="s">
        <v>74</v>
      </c>
      <c r="L330" t="s">
        <v>74</v>
      </c>
      <c r="M330" t="s">
        <v>77</v>
      </c>
      <c r="N330" t="s">
        <v>78</v>
      </c>
      <c r="O330" t="s">
        <v>74</v>
      </c>
      <c r="P330" t="s">
        <v>74</v>
      </c>
      <c r="Q330" t="s">
        <v>74</v>
      </c>
      <c r="R330" t="s">
        <v>74</v>
      </c>
      <c r="S330" t="s">
        <v>74</v>
      </c>
      <c r="T330" t="s">
        <v>3870</v>
      </c>
      <c r="U330" t="s">
        <v>3871</v>
      </c>
      <c r="V330" t="s">
        <v>3872</v>
      </c>
      <c r="W330" t="s">
        <v>3873</v>
      </c>
      <c r="X330" t="s">
        <v>3874</v>
      </c>
      <c r="Y330" t="s">
        <v>74</v>
      </c>
      <c r="Z330" t="s">
        <v>74</v>
      </c>
      <c r="AA330" t="s">
        <v>3875</v>
      </c>
      <c r="AB330" t="s">
        <v>3876</v>
      </c>
      <c r="AC330" t="s">
        <v>74</v>
      </c>
      <c r="AD330" t="s">
        <v>74</v>
      </c>
      <c r="AE330" t="s">
        <v>74</v>
      </c>
      <c r="AF330" t="s">
        <v>74</v>
      </c>
      <c r="AG330">
        <v>32</v>
      </c>
      <c r="AH330">
        <v>65</v>
      </c>
      <c r="AI330">
        <v>67</v>
      </c>
      <c r="AJ330">
        <v>0</v>
      </c>
      <c r="AK330">
        <v>9</v>
      </c>
      <c r="AL330" t="s">
        <v>108</v>
      </c>
      <c r="AM330" t="s">
        <v>109</v>
      </c>
      <c r="AN330" t="s">
        <v>127</v>
      </c>
      <c r="AO330" t="s">
        <v>3877</v>
      </c>
      <c r="AP330" t="s">
        <v>74</v>
      </c>
      <c r="AQ330" t="s">
        <v>74</v>
      </c>
      <c r="AR330" t="s">
        <v>3878</v>
      </c>
      <c r="AS330" t="s">
        <v>3879</v>
      </c>
      <c r="AT330" t="s">
        <v>3714</v>
      </c>
      <c r="AU330">
        <v>1994</v>
      </c>
      <c r="AV330">
        <v>24</v>
      </c>
      <c r="AW330">
        <v>3</v>
      </c>
      <c r="AX330" t="s">
        <v>74</v>
      </c>
      <c r="AY330" t="s">
        <v>74</v>
      </c>
      <c r="AZ330" t="s">
        <v>74</v>
      </c>
      <c r="BA330" t="s">
        <v>74</v>
      </c>
      <c r="BB330">
        <v>367</v>
      </c>
      <c r="BC330">
        <v>377</v>
      </c>
      <c r="BD330" t="s">
        <v>74</v>
      </c>
      <c r="BE330" t="s">
        <v>3880</v>
      </c>
      <c r="BF330" t="str">
        <f>HYPERLINK("http://dx.doi.org/10.1016/0020-7519(94)90084-1","http://dx.doi.org/10.1016/0020-7519(94)90084-1")</f>
        <v>http://dx.doi.org/10.1016/0020-7519(94)90084-1</v>
      </c>
      <c r="BG330" t="s">
        <v>74</v>
      </c>
      <c r="BH330" t="s">
        <v>74</v>
      </c>
      <c r="BI330">
        <v>11</v>
      </c>
      <c r="BJ330" t="s">
        <v>1216</v>
      </c>
      <c r="BK330" t="s">
        <v>93</v>
      </c>
      <c r="BL330" t="s">
        <v>1216</v>
      </c>
      <c r="BM330" t="s">
        <v>3881</v>
      </c>
      <c r="BN330">
        <v>8070954</v>
      </c>
      <c r="BO330" t="s">
        <v>74</v>
      </c>
      <c r="BP330" t="s">
        <v>74</v>
      </c>
      <c r="BQ330" t="s">
        <v>74</v>
      </c>
      <c r="BR330" t="s">
        <v>96</v>
      </c>
      <c r="BS330" t="s">
        <v>3882</v>
      </c>
      <c r="BT330" t="str">
        <f>HYPERLINK("https%3A%2F%2Fwww.webofscience.com%2Fwos%2Fwoscc%2Ffull-record%2FWOS:A1994NR44900008","View Full Record in Web of Science")</f>
        <v>View Full Record in Web of Science</v>
      </c>
    </row>
    <row r="331" spans="1:72" x14ac:dyDescent="0.15">
      <c r="A331" t="s">
        <v>72</v>
      </c>
      <c r="B331" t="s">
        <v>3883</v>
      </c>
      <c r="C331" t="s">
        <v>74</v>
      </c>
      <c r="D331" t="s">
        <v>74</v>
      </c>
      <c r="E331" t="s">
        <v>74</v>
      </c>
      <c r="F331" t="s">
        <v>3883</v>
      </c>
      <c r="G331" t="s">
        <v>74</v>
      </c>
      <c r="H331" t="s">
        <v>74</v>
      </c>
      <c r="I331" t="s">
        <v>3884</v>
      </c>
      <c r="J331" t="s">
        <v>3885</v>
      </c>
      <c r="K331" t="s">
        <v>74</v>
      </c>
      <c r="L331" t="s">
        <v>74</v>
      </c>
      <c r="M331" t="s">
        <v>77</v>
      </c>
      <c r="N331" t="s">
        <v>78</v>
      </c>
      <c r="O331" t="s">
        <v>74</v>
      </c>
      <c r="P331" t="s">
        <v>74</v>
      </c>
      <c r="Q331" t="s">
        <v>74</v>
      </c>
      <c r="R331" t="s">
        <v>74</v>
      </c>
      <c r="S331" t="s">
        <v>74</v>
      </c>
      <c r="T331" t="s">
        <v>3886</v>
      </c>
      <c r="U331" t="s">
        <v>3887</v>
      </c>
      <c r="V331" t="s">
        <v>3888</v>
      </c>
      <c r="W331" t="s">
        <v>74</v>
      </c>
      <c r="X331" t="s">
        <v>74</v>
      </c>
      <c r="Y331" t="s">
        <v>3889</v>
      </c>
      <c r="Z331" t="s">
        <v>74</v>
      </c>
      <c r="AA331" t="s">
        <v>74</v>
      </c>
      <c r="AB331" t="s">
        <v>74</v>
      </c>
      <c r="AC331" t="s">
        <v>74</v>
      </c>
      <c r="AD331" t="s">
        <v>74</v>
      </c>
      <c r="AE331" t="s">
        <v>74</v>
      </c>
      <c r="AF331" t="s">
        <v>74</v>
      </c>
      <c r="AG331">
        <v>24</v>
      </c>
      <c r="AH331">
        <v>308</v>
      </c>
      <c r="AI331">
        <v>326</v>
      </c>
      <c r="AJ331">
        <v>0</v>
      </c>
      <c r="AK331">
        <v>30</v>
      </c>
      <c r="AL331" t="s">
        <v>2460</v>
      </c>
      <c r="AM331" t="s">
        <v>2461</v>
      </c>
      <c r="AN331" t="s">
        <v>2462</v>
      </c>
      <c r="AO331" t="s">
        <v>3890</v>
      </c>
      <c r="AP331" t="s">
        <v>74</v>
      </c>
      <c r="AQ331" t="s">
        <v>74</v>
      </c>
      <c r="AR331" t="s">
        <v>3891</v>
      </c>
      <c r="AS331" t="s">
        <v>3892</v>
      </c>
      <c r="AT331" t="s">
        <v>3714</v>
      </c>
      <c r="AU331">
        <v>1994</v>
      </c>
      <c r="AV331">
        <v>14</v>
      </c>
      <c r="AW331">
        <v>4</v>
      </c>
      <c r="AX331" t="s">
        <v>74</v>
      </c>
      <c r="AY331" t="s">
        <v>74</v>
      </c>
      <c r="AZ331" t="s">
        <v>74</v>
      </c>
      <c r="BA331" t="s">
        <v>74</v>
      </c>
      <c r="BB331">
        <v>357</v>
      </c>
      <c r="BC331">
        <v>369</v>
      </c>
      <c r="BD331" t="s">
        <v>74</v>
      </c>
      <c r="BE331" t="s">
        <v>3893</v>
      </c>
      <c r="BF331" t="str">
        <f>HYPERLINK("http://dx.doi.org/10.1002/joc.3370140402","http://dx.doi.org/10.1002/joc.3370140402")</f>
        <v>http://dx.doi.org/10.1002/joc.3370140402</v>
      </c>
      <c r="BG331" t="s">
        <v>74</v>
      </c>
      <c r="BH331" t="s">
        <v>74</v>
      </c>
      <c r="BI331">
        <v>13</v>
      </c>
      <c r="BJ331" t="s">
        <v>293</v>
      </c>
      <c r="BK331" t="s">
        <v>93</v>
      </c>
      <c r="BL331" t="s">
        <v>293</v>
      </c>
      <c r="BM331" t="s">
        <v>3894</v>
      </c>
      <c r="BN331" t="s">
        <v>74</v>
      </c>
      <c r="BO331" t="s">
        <v>74</v>
      </c>
      <c r="BP331" t="s">
        <v>74</v>
      </c>
      <c r="BQ331" t="s">
        <v>74</v>
      </c>
      <c r="BR331" t="s">
        <v>96</v>
      </c>
      <c r="BS331" t="s">
        <v>3895</v>
      </c>
      <c r="BT331" t="str">
        <f>HYPERLINK("https%3A%2F%2Fwww.webofscience.com%2Fwos%2Fwoscc%2Ffull-record%2FWOS:A1994NT44200001","View Full Record in Web of Science")</f>
        <v>View Full Record in Web of Science</v>
      </c>
    </row>
    <row r="332" spans="1:72" x14ac:dyDescent="0.15">
      <c r="A332" t="s">
        <v>72</v>
      </c>
      <c r="B332" t="s">
        <v>3896</v>
      </c>
      <c r="C332" t="s">
        <v>74</v>
      </c>
      <c r="D332" t="s">
        <v>74</v>
      </c>
      <c r="E332" t="s">
        <v>74</v>
      </c>
      <c r="F332" t="s">
        <v>3896</v>
      </c>
      <c r="G332" t="s">
        <v>74</v>
      </c>
      <c r="H332" t="s">
        <v>74</v>
      </c>
      <c r="I332" t="s">
        <v>3897</v>
      </c>
      <c r="J332" t="s">
        <v>858</v>
      </c>
      <c r="K332" t="s">
        <v>74</v>
      </c>
      <c r="L332" t="s">
        <v>74</v>
      </c>
      <c r="M332" t="s">
        <v>859</v>
      </c>
      <c r="N332" t="s">
        <v>78</v>
      </c>
      <c r="O332" t="s">
        <v>74</v>
      </c>
      <c r="P332" t="s">
        <v>74</v>
      </c>
      <c r="Q332" t="s">
        <v>74</v>
      </c>
      <c r="R332" t="s">
        <v>74</v>
      </c>
      <c r="S332" t="s">
        <v>74</v>
      </c>
      <c r="T332" t="s">
        <v>74</v>
      </c>
      <c r="U332" t="s">
        <v>74</v>
      </c>
      <c r="V332" t="s">
        <v>3898</v>
      </c>
      <c r="W332" t="s">
        <v>74</v>
      </c>
      <c r="X332" t="s">
        <v>74</v>
      </c>
      <c r="Y332" t="s">
        <v>3899</v>
      </c>
      <c r="Z332" t="s">
        <v>74</v>
      </c>
      <c r="AA332" t="s">
        <v>74</v>
      </c>
      <c r="AB332" t="s">
        <v>74</v>
      </c>
      <c r="AC332" t="s">
        <v>74</v>
      </c>
      <c r="AD332" t="s">
        <v>74</v>
      </c>
      <c r="AE332" t="s">
        <v>74</v>
      </c>
      <c r="AF332" t="s">
        <v>74</v>
      </c>
      <c r="AG332">
        <v>10</v>
      </c>
      <c r="AH332">
        <v>0</v>
      </c>
      <c r="AI332">
        <v>0</v>
      </c>
      <c r="AJ332">
        <v>0</v>
      </c>
      <c r="AK332">
        <v>0</v>
      </c>
      <c r="AL332" t="s">
        <v>862</v>
      </c>
      <c r="AM332" t="s">
        <v>863</v>
      </c>
      <c r="AN332" t="s">
        <v>879</v>
      </c>
      <c r="AO332" t="s">
        <v>865</v>
      </c>
      <c r="AP332" t="s">
        <v>74</v>
      </c>
      <c r="AQ332" t="s">
        <v>74</v>
      </c>
      <c r="AR332" t="s">
        <v>866</v>
      </c>
      <c r="AS332" t="s">
        <v>867</v>
      </c>
      <c r="AT332" t="s">
        <v>3796</v>
      </c>
      <c r="AU332">
        <v>1994</v>
      </c>
      <c r="AV332">
        <v>30</v>
      </c>
      <c r="AW332">
        <v>3</v>
      </c>
      <c r="AX332" t="s">
        <v>74</v>
      </c>
      <c r="AY332" t="s">
        <v>74</v>
      </c>
      <c r="AZ332" t="s">
        <v>74</v>
      </c>
      <c r="BA332" t="s">
        <v>74</v>
      </c>
      <c r="BB332">
        <v>383</v>
      </c>
      <c r="BC332">
        <v>388</v>
      </c>
      <c r="BD332" t="s">
        <v>74</v>
      </c>
      <c r="BE332" t="s">
        <v>74</v>
      </c>
      <c r="BF332" t="s">
        <v>74</v>
      </c>
      <c r="BG332" t="s">
        <v>74</v>
      </c>
      <c r="BH332" t="s">
        <v>74</v>
      </c>
      <c r="BI332">
        <v>6</v>
      </c>
      <c r="BJ332" t="s">
        <v>869</v>
      </c>
      <c r="BK332" t="s">
        <v>93</v>
      </c>
      <c r="BL332" t="s">
        <v>869</v>
      </c>
      <c r="BM332" t="s">
        <v>3900</v>
      </c>
      <c r="BN332" t="s">
        <v>74</v>
      </c>
      <c r="BO332" t="s">
        <v>74</v>
      </c>
      <c r="BP332" t="s">
        <v>74</v>
      </c>
      <c r="BQ332" t="s">
        <v>74</v>
      </c>
      <c r="BR332" t="s">
        <v>96</v>
      </c>
      <c r="BS332" t="s">
        <v>3901</v>
      </c>
      <c r="BT332" t="str">
        <f>HYPERLINK("https%3A%2F%2Fwww.webofscience.com%2Fwos%2Fwoscc%2Ffull-record%2FWOS:A1994NY08700016","View Full Record in Web of Science")</f>
        <v>View Full Record in Web of Science</v>
      </c>
    </row>
    <row r="333" spans="1:72" x14ac:dyDescent="0.15">
      <c r="A333" t="s">
        <v>72</v>
      </c>
      <c r="B333" t="s">
        <v>3902</v>
      </c>
      <c r="C333" t="s">
        <v>74</v>
      </c>
      <c r="D333" t="s">
        <v>74</v>
      </c>
      <c r="E333" t="s">
        <v>74</v>
      </c>
      <c r="F333" t="s">
        <v>3902</v>
      </c>
      <c r="G333" t="s">
        <v>74</v>
      </c>
      <c r="H333" t="s">
        <v>74</v>
      </c>
      <c r="I333" t="s">
        <v>3903</v>
      </c>
      <c r="J333" t="s">
        <v>904</v>
      </c>
      <c r="K333" t="s">
        <v>74</v>
      </c>
      <c r="L333" t="s">
        <v>74</v>
      </c>
      <c r="M333" t="s">
        <v>77</v>
      </c>
      <c r="N333" t="s">
        <v>78</v>
      </c>
      <c r="O333" t="s">
        <v>74</v>
      </c>
      <c r="P333" t="s">
        <v>74</v>
      </c>
      <c r="Q333" t="s">
        <v>74</v>
      </c>
      <c r="R333" t="s">
        <v>74</v>
      </c>
      <c r="S333" t="s">
        <v>74</v>
      </c>
      <c r="T333" t="s">
        <v>74</v>
      </c>
      <c r="U333" t="s">
        <v>74</v>
      </c>
      <c r="V333" t="s">
        <v>3904</v>
      </c>
      <c r="W333" t="s">
        <v>3905</v>
      </c>
      <c r="X333" t="s">
        <v>151</v>
      </c>
      <c r="Y333" t="s">
        <v>74</v>
      </c>
      <c r="Z333" t="s">
        <v>74</v>
      </c>
      <c r="AA333" t="s">
        <v>74</v>
      </c>
      <c r="AB333" t="s">
        <v>74</v>
      </c>
      <c r="AC333" t="s">
        <v>74</v>
      </c>
      <c r="AD333" t="s">
        <v>74</v>
      </c>
      <c r="AE333" t="s">
        <v>74</v>
      </c>
      <c r="AF333" t="s">
        <v>74</v>
      </c>
      <c r="AG333">
        <v>4</v>
      </c>
      <c r="AH333">
        <v>1</v>
      </c>
      <c r="AI333">
        <v>1</v>
      </c>
      <c r="AJ333">
        <v>0</v>
      </c>
      <c r="AK333">
        <v>0</v>
      </c>
      <c r="AL333" t="s">
        <v>108</v>
      </c>
      <c r="AM333" t="s">
        <v>109</v>
      </c>
      <c r="AN333" t="s">
        <v>127</v>
      </c>
      <c r="AO333" t="s">
        <v>909</v>
      </c>
      <c r="AP333" t="s">
        <v>74</v>
      </c>
      <c r="AQ333" t="s">
        <v>74</v>
      </c>
      <c r="AR333" t="s">
        <v>910</v>
      </c>
      <c r="AS333" t="s">
        <v>911</v>
      </c>
      <c r="AT333" t="s">
        <v>3714</v>
      </c>
      <c r="AU333">
        <v>1994</v>
      </c>
      <c r="AV333">
        <v>56</v>
      </c>
      <c r="AW333">
        <v>6</v>
      </c>
      <c r="AX333" t="s">
        <v>74</v>
      </c>
      <c r="AY333" t="s">
        <v>74</v>
      </c>
      <c r="AZ333" t="s">
        <v>74</v>
      </c>
      <c r="BA333" t="s">
        <v>74</v>
      </c>
      <c r="BB333">
        <v>727</v>
      </c>
      <c r="BC333">
        <v>731</v>
      </c>
      <c r="BD333" t="s">
        <v>74</v>
      </c>
      <c r="BE333" t="s">
        <v>3906</v>
      </c>
      <c r="BF333" t="str">
        <f>HYPERLINK("http://dx.doi.org/10.1016/0021-9169(94)90129-5","http://dx.doi.org/10.1016/0021-9169(94)90129-5")</f>
        <v>http://dx.doi.org/10.1016/0021-9169(94)90129-5</v>
      </c>
      <c r="BG333" t="s">
        <v>74</v>
      </c>
      <c r="BH333" t="s">
        <v>74</v>
      </c>
      <c r="BI333">
        <v>5</v>
      </c>
      <c r="BJ333" t="s">
        <v>293</v>
      </c>
      <c r="BK333" t="s">
        <v>93</v>
      </c>
      <c r="BL333" t="s">
        <v>293</v>
      </c>
      <c r="BM333" t="s">
        <v>3907</v>
      </c>
      <c r="BN333" t="s">
        <v>74</v>
      </c>
      <c r="BO333" t="s">
        <v>74</v>
      </c>
      <c r="BP333" t="s">
        <v>74</v>
      </c>
      <c r="BQ333" t="s">
        <v>74</v>
      </c>
      <c r="BR333" t="s">
        <v>96</v>
      </c>
      <c r="BS333" t="s">
        <v>3908</v>
      </c>
      <c r="BT333" t="str">
        <f>HYPERLINK("https%3A%2F%2Fwww.webofscience.com%2Fwos%2Fwoscc%2Ffull-record%2FWOS:A1994NB43500005","View Full Record in Web of Science")</f>
        <v>View Full Record in Web of Science</v>
      </c>
    </row>
    <row r="334" spans="1:72" x14ac:dyDescent="0.15">
      <c r="A334" t="s">
        <v>72</v>
      </c>
      <c r="B334" t="s">
        <v>3909</v>
      </c>
      <c r="C334" t="s">
        <v>74</v>
      </c>
      <c r="D334" t="s">
        <v>74</v>
      </c>
      <c r="E334" t="s">
        <v>74</v>
      </c>
      <c r="F334" t="s">
        <v>3909</v>
      </c>
      <c r="G334" t="s">
        <v>74</v>
      </c>
      <c r="H334" t="s">
        <v>74</v>
      </c>
      <c r="I334" t="s">
        <v>3910</v>
      </c>
      <c r="J334" t="s">
        <v>917</v>
      </c>
      <c r="K334" t="s">
        <v>74</v>
      </c>
      <c r="L334" t="s">
        <v>74</v>
      </c>
      <c r="M334" t="s">
        <v>77</v>
      </c>
      <c r="N334" t="s">
        <v>78</v>
      </c>
      <c r="O334" t="s">
        <v>74</v>
      </c>
      <c r="P334" t="s">
        <v>74</v>
      </c>
      <c r="Q334" t="s">
        <v>74</v>
      </c>
      <c r="R334" t="s">
        <v>74</v>
      </c>
      <c r="S334" t="s">
        <v>74</v>
      </c>
      <c r="T334" t="s">
        <v>3911</v>
      </c>
      <c r="U334" t="s">
        <v>3912</v>
      </c>
      <c r="V334" t="s">
        <v>3913</v>
      </c>
      <c r="W334" t="s">
        <v>3914</v>
      </c>
      <c r="X334" t="s">
        <v>3915</v>
      </c>
      <c r="Y334" t="s">
        <v>74</v>
      </c>
      <c r="Z334" t="s">
        <v>74</v>
      </c>
      <c r="AA334" t="s">
        <v>3916</v>
      </c>
      <c r="AB334" t="s">
        <v>74</v>
      </c>
      <c r="AC334" t="s">
        <v>74</v>
      </c>
      <c r="AD334" t="s">
        <v>74</v>
      </c>
      <c r="AE334" t="s">
        <v>74</v>
      </c>
      <c r="AF334" t="s">
        <v>74</v>
      </c>
      <c r="AG334">
        <v>40</v>
      </c>
      <c r="AH334">
        <v>44</v>
      </c>
      <c r="AI334">
        <v>44</v>
      </c>
      <c r="AJ334">
        <v>0</v>
      </c>
      <c r="AK334">
        <v>1</v>
      </c>
      <c r="AL334" t="s">
        <v>926</v>
      </c>
      <c r="AM334" t="s">
        <v>927</v>
      </c>
      <c r="AN334" t="s">
        <v>1652</v>
      </c>
      <c r="AO334" t="s">
        <v>929</v>
      </c>
      <c r="AP334" t="s">
        <v>74</v>
      </c>
      <c r="AQ334" t="s">
        <v>74</v>
      </c>
      <c r="AR334" t="s">
        <v>931</v>
      </c>
      <c r="AS334" t="s">
        <v>932</v>
      </c>
      <c r="AT334" t="s">
        <v>3714</v>
      </c>
      <c r="AU334">
        <v>1994</v>
      </c>
      <c r="AV334">
        <v>190</v>
      </c>
      <c r="AW334" t="s">
        <v>74</v>
      </c>
      <c r="AX334" t="s">
        <v>74</v>
      </c>
      <c r="AY334" t="s">
        <v>74</v>
      </c>
      <c r="AZ334" t="s">
        <v>74</v>
      </c>
      <c r="BA334" t="s">
        <v>74</v>
      </c>
      <c r="BB334">
        <v>265</v>
      </c>
      <c r="BC334">
        <v>279</v>
      </c>
      <c r="BD334" t="s">
        <v>74</v>
      </c>
      <c r="BE334" t="s">
        <v>74</v>
      </c>
      <c r="BF334" t="s">
        <v>74</v>
      </c>
      <c r="BG334" t="s">
        <v>74</v>
      </c>
      <c r="BH334" t="s">
        <v>74</v>
      </c>
      <c r="BI334">
        <v>15</v>
      </c>
      <c r="BJ334" t="s">
        <v>883</v>
      </c>
      <c r="BK334" t="s">
        <v>93</v>
      </c>
      <c r="BL334" t="s">
        <v>884</v>
      </c>
      <c r="BM334" t="s">
        <v>3917</v>
      </c>
      <c r="BN334">
        <v>9317777</v>
      </c>
      <c r="BO334" t="s">
        <v>74</v>
      </c>
      <c r="BP334" t="s">
        <v>74</v>
      </c>
      <c r="BQ334" t="s">
        <v>74</v>
      </c>
      <c r="BR334" t="s">
        <v>96</v>
      </c>
      <c r="BS334" t="s">
        <v>3918</v>
      </c>
      <c r="BT334" t="str">
        <f>HYPERLINK("https%3A%2F%2Fwww.webofscience.com%2Fwos%2Fwoscc%2Ffull-record%2FWOS:A1994NM60800017","View Full Record in Web of Science")</f>
        <v>View Full Record in Web of Science</v>
      </c>
    </row>
    <row r="335" spans="1:72" x14ac:dyDescent="0.15">
      <c r="A335" t="s">
        <v>72</v>
      </c>
      <c r="B335" t="s">
        <v>3919</v>
      </c>
      <c r="C335" t="s">
        <v>74</v>
      </c>
      <c r="D335" t="s">
        <v>74</v>
      </c>
      <c r="E335" t="s">
        <v>74</v>
      </c>
      <c r="F335" t="s">
        <v>3919</v>
      </c>
      <c r="G335" t="s">
        <v>74</v>
      </c>
      <c r="H335" t="s">
        <v>74</v>
      </c>
      <c r="I335" t="s">
        <v>3920</v>
      </c>
      <c r="J335" t="s">
        <v>2209</v>
      </c>
      <c r="K335" t="s">
        <v>74</v>
      </c>
      <c r="L335" t="s">
        <v>74</v>
      </c>
      <c r="M335" t="s">
        <v>77</v>
      </c>
      <c r="N335" t="s">
        <v>78</v>
      </c>
      <c r="O335" t="s">
        <v>74</v>
      </c>
      <c r="P335" t="s">
        <v>74</v>
      </c>
      <c r="Q335" t="s">
        <v>74</v>
      </c>
      <c r="R335" t="s">
        <v>74</v>
      </c>
      <c r="S335" t="s">
        <v>74</v>
      </c>
      <c r="T335" t="s">
        <v>74</v>
      </c>
      <c r="U335" t="s">
        <v>3921</v>
      </c>
      <c r="V335" t="s">
        <v>3922</v>
      </c>
      <c r="W335" t="s">
        <v>3923</v>
      </c>
      <c r="X335" t="s">
        <v>3924</v>
      </c>
      <c r="Y335" t="s">
        <v>3925</v>
      </c>
      <c r="Z335" t="s">
        <v>74</v>
      </c>
      <c r="AA335" t="s">
        <v>74</v>
      </c>
      <c r="AB335" t="s">
        <v>3926</v>
      </c>
      <c r="AC335" t="s">
        <v>74</v>
      </c>
      <c r="AD335" t="s">
        <v>74</v>
      </c>
      <c r="AE335" t="s">
        <v>74</v>
      </c>
      <c r="AF335" t="s">
        <v>74</v>
      </c>
      <c r="AG335">
        <v>33</v>
      </c>
      <c r="AH335">
        <v>31</v>
      </c>
      <c r="AI335">
        <v>34</v>
      </c>
      <c r="AJ335">
        <v>0</v>
      </c>
      <c r="AK335">
        <v>4</v>
      </c>
      <c r="AL335" t="s">
        <v>2214</v>
      </c>
      <c r="AM335" t="s">
        <v>2215</v>
      </c>
      <c r="AN335" t="s">
        <v>2216</v>
      </c>
      <c r="AO335" t="s">
        <v>2217</v>
      </c>
      <c r="AP335" t="s">
        <v>74</v>
      </c>
      <c r="AQ335" t="s">
        <v>74</v>
      </c>
      <c r="AR335" t="s">
        <v>2218</v>
      </c>
      <c r="AS335" t="s">
        <v>2219</v>
      </c>
      <c r="AT335" t="s">
        <v>3714</v>
      </c>
      <c r="AU335">
        <v>1994</v>
      </c>
      <c r="AV335">
        <v>52</v>
      </c>
      <c r="AW335">
        <v>3</v>
      </c>
      <c r="AX335" t="s">
        <v>74</v>
      </c>
      <c r="AY335" t="s">
        <v>74</v>
      </c>
      <c r="AZ335" t="s">
        <v>74</v>
      </c>
      <c r="BA335" t="s">
        <v>74</v>
      </c>
      <c r="BB335">
        <v>397</v>
      </c>
      <c r="BC335">
        <v>426</v>
      </c>
      <c r="BD335" t="s">
        <v>74</v>
      </c>
      <c r="BE335" t="s">
        <v>3927</v>
      </c>
      <c r="BF335" t="str">
        <f>HYPERLINK("http://dx.doi.org/10.1357/0022240943077064","http://dx.doi.org/10.1357/0022240943077064")</f>
        <v>http://dx.doi.org/10.1357/0022240943077064</v>
      </c>
      <c r="BG335" t="s">
        <v>74</v>
      </c>
      <c r="BH335" t="s">
        <v>74</v>
      </c>
      <c r="BI335">
        <v>30</v>
      </c>
      <c r="BJ335" t="s">
        <v>364</v>
      </c>
      <c r="BK335" t="s">
        <v>93</v>
      </c>
      <c r="BL335" t="s">
        <v>364</v>
      </c>
      <c r="BM335" t="s">
        <v>3928</v>
      </c>
      <c r="BN335" t="s">
        <v>74</v>
      </c>
      <c r="BO335" t="s">
        <v>74</v>
      </c>
      <c r="BP335" t="s">
        <v>74</v>
      </c>
      <c r="BQ335" t="s">
        <v>74</v>
      </c>
      <c r="BR335" t="s">
        <v>96</v>
      </c>
      <c r="BS335" t="s">
        <v>3929</v>
      </c>
      <c r="BT335" t="str">
        <f>HYPERLINK("https%3A%2F%2Fwww.webofscience.com%2Fwos%2Fwoscc%2Ffull-record%2FWOS:A1994NP74300002","View Full Record in Web of Science")</f>
        <v>View Full Record in Web of Science</v>
      </c>
    </row>
    <row r="336" spans="1:72" x14ac:dyDescent="0.15">
      <c r="A336" t="s">
        <v>72</v>
      </c>
      <c r="B336" t="s">
        <v>3930</v>
      </c>
      <c r="C336" t="s">
        <v>74</v>
      </c>
      <c r="D336" t="s">
        <v>74</v>
      </c>
      <c r="E336" t="s">
        <v>74</v>
      </c>
      <c r="F336" t="s">
        <v>3930</v>
      </c>
      <c r="G336" t="s">
        <v>74</v>
      </c>
      <c r="H336" t="s">
        <v>74</v>
      </c>
      <c r="I336" t="s">
        <v>3931</v>
      </c>
      <c r="J336" t="s">
        <v>3932</v>
      </c>
      <c r="K336" t="s">
        <v>74</v>
      </c>
      <c r="L336" t="s">
        <v>74</v>
      </c>
      <c r="M336" t="s">
        <v>77</v>
      </c>
      <c r="N336" t="s">
        <v>78</v>
      </c>
      <c r="O336" t="s">
        <v>74</v>
      </c>
      <c r="P336" t="s">
        <v>74</v>
      </c>
      <c r="Q336" t="s">
        <v>74</v>
      </c>
      <c r="R336" t="s">
        <v>74</v>
      </c>
      <c r="S336" t="s">
        <v>74</v>
      </c>
      <c r="T336" t="s">
        <v>74</v>
      </c>
      <c r="U336" t="s">
        <v>3933</v>
      </c>
      <c r="V336" t="s">
        <v>3934</v>
      </c>
      <c r="W336" t="s">
        <v>74</v>
      </c>
      <c r="X336" t="s">
        <v>74</v>
      </c>
      <c r="Y336" t="s">
        <v>3935</v>
      </c>
      <c r="Z336" t="s">
        <v>74</v>
      </c>
      <c r="AA336" t="s">
        <v>2567</v>
      </c>
      <c r="AB336" t="s">
        <v>74</v>
      </c>
      <c r="AC336" t="s">
        <v>74</v>
      </c>
      <c r="AD336" t="s">
        <v>74</v>
      </c>
      <c r="AE336" t="s">
        <v>74</v>
      </c>
      <c r="AF336" t="s">
        <v>74</v>
      </c>
      <c r="AG336">
        <v>25</v>
      </c>
      <c r="AH336">
        <v>25</v>
      </c>
      <c r="AI336">
        <v>25</v>
      </c>
      <c r="AJ336">
        <v>0</v>
      </c>
      <c r="AK336">
        <v>5</v>
      </c>
      <c r="AL336" t="s">
        <v>1035</v>
      </c>
      <c r="AM336" t="s">
        <v>109</v>
      </c>
      <c r="AN336" t="s">
        <v>1036</v>
      </c>
      <c r="AO336" t="s">
        <v>3936</v>
      </c>
      <c r="AP336" t="s">
        <v>74</v>
      </c>
      <c r="AQ336" t="s">
        <v>74</v>
      </c>
      <c r="AR336" t="s">
        <v>3937</v>
      </c>
      <c r="AS336" t="s">
        <v>3938</v>
      </c>
      <c r="AT336" t="s">
        <v>3714</v>
      </c>
      <c r="AU336">
        <v>1994</v>
      </c>
      <c r="AV336">
        <v>60</v>
      </c>
      <c r="AW336" t="s">
        <v>74</v>
      </c>
      <c r="AX336">
        <v>2</v>
      </c>
      <c r="AY336" t="s">
        <v>74</v>
      </c>
      <c r="AZ336" t="s">
        <v>74</v>
      </c>
      <c r="BA336" t="s">
        <v>74</v>
      </c>
      <c r="BB336">
        <v>141</v>
      </c>
      <c r="BC336">
        <v>147</v>
      </c>
      <c r="BD336" t="s">
        <v>74</v>
      </c>
      <c r="BE336" t="s">
        <v>3939</v>
      </c>
      <c r="BF336" t="str">
        <f>HYPERLINK("http://dx.doi.org/10.1093/mollus/60.2.141","http://dx.doi.org/10.1093/mollus/60.2.141")</f>
        <v>http://dx.doi.org/10.1093/mollus/60.2.141</v>
      </c>
      <c r="BG336" t="s">
        <v>74</v>
      </c>
      <c r="BH336" t="s">
        <v>74</v>
      </c>
      <c r="BI336">
        <v>7</v>
      </c>
      <c r="BJ336" t="s">
        <v>2353</v>
      </c>
      <c r="BK336" t="s">
        <v>93</v>
      </c>
      <c r="BL336" t="s">
        <v>2353</v>
      </c>
      <c r="BM336" t="s">
        <v>3940</v>
      </c>
      <c r="BN336" t="s">
        <v>74</v>
      </c>
      <c r="BO336" t="s">
        <v>74</v>
      </c>
      <c r="BP336" t="s">
        <v>74</v>
      </c>
      <c r="BQ336" t="s">
        <v>74</v>
      </c>
      <c r="BR336" t="s">
        <v>96</v>
      </c>
      <c r="BS336" t="s">
        <v>3941</v>
      </c>
      <c r="BT336" t="str">
        <f>HYPERLINK("https%3A%2F%2Fwww.webofscience.com%2Fwos%2Fwoscc%2Ffull-record%2FWOS:A1994NN78000005","View Full Record in Web of Science")</f>
        <v>View Full Record in Web of Science</v>
      </c>
    </row>
    <row r="337" spans="1:72" x14ac:dyDescent="0.15">
      <c r="A337" t="s">
        <v>72</v>
      </c>
      <c r="B337" t="s">
        <v>3942</v>
      </c>
      <c r="C337" t="s">
        <v>74</v>
      </c>
      <c r="D337" t="s">
        <v>74</v>
      </c>
      <c r="E337" t="s">
        <v>74</v>
      </c>
      <c r="F337" t="s">
        <v>3942</v>
      </c>
      <c r="G337" t="s">
        <v>74</v>
      </c>
      <c r="H337" t="s">
        <v>74</v>
      </c>
      <c r="I337" t="s">
        <v>3943</v>
      </c>
      <c r="J337" t="s">
        <v>979</v>
      </c>
      <c r="K337" t="s">
        <v>74</v>
      </c>
      <c r="L337" t="s">
        <v>74</v>
      </c>
      <c r="M337" t="s">
        <v>77</v>
      </c>
      <c r="N337" t="s">
        <v>78</v>
      </c>
      <c r="O337" t="s">
        <v>74</v>
      </c>
      <c r="P337" t="s">
        <v>74</v>
      </c>
      <c r="Q337" t="s">
        <v>74</v>
      </c>
      <c r="R337" t="s">
        <v>74</v>
      </c>
      <c r="S337" t="s">
        <v>74</v>
      </c>
      <c r="T337" t="s">
        <v>3944</v>
      </c>
      <c r="U337" t="s">
        <v>74</v>
      </c>
      <c r="V337" t="s">
        <v>3945</v>
      </c>
      <c r="W337" t="s">
        <v>74</v>
      </c>
      <c r="X337" t="s">
        <v>74</v>
      </c>
      <c r="Y337" t="s">
        <v>3946</v>
      </c>
      <c r="Z337" t="s">
        <v>74</v>
      </c>
      <c r="AA337" t="s">
        <v>74</v>
      </c>
      <c r="AB337" t="s">
        <v>74</v>
      </c>
      <c r="AC337" t="s">
        <v>74</v>
      </c>
      <c r="AD337" t="s">
        <v>74</v>
      </c>
      <c r="AE337" t="s">
        <v>74</v>
      </c>
      <c r="AF337" t="s">
        <v>74</v>
      </c>
      <c r="AG337">
        <v>24</v>
      </c>
      <c r="AH337">
        <v>7</v>
      </c>
      <c r="AI337">
        <v>7</v>
      </c>
      <c r="AJ337">
        <v>0</v>
      </c>
      <c r="AK337">
        <v>1</v>
      </c>
      <c r="AL337" t="s">
        <v>983</v>
      </c>
      <c r="AM337" t="s">
        <v>305</v>
      </c>
      <c r="AN337" t="s">
        <v>984</v>
      </c>
      <c r="AO337" t="s">
        <v>985</v>
      </c>
      <c r="AP337" t="s">
        <v>74</v>
      </c>
      <c r="AQ337" t="s">
        <v>74</v>
      </c>
      <c r="AR337" t="s">
        <v>986</v>
      </c>
      <c r="AS337" t="s">
        <v>987</v>
      </c>
      <c r="AT337" t="s">
        <v>3796</v>
      </c>
      <c r="AU337">
        <v>1994</v>
      </c>
      <c r="AV337">
        <v>28</v>
      </c>
      <c r="AW337">
        <v>3</v>
      </c>
      <c r="AX337" t="s">
        <v>74</v>
      </c>
      <c r="AY337" t="s">
        <v>74</v>
      </c>
      <c r="AZ337" t="s">
        <v>74</v>
      </c>
      <c r="BA337" t="s">
        <v>74</v>
      </c>
      <c r="BB337">
        <v>555</v>
      </c>
      <c r="BC337">
        <v>576</v>
      </c>
      <c r="BD337" t="s">
        <v>74</v>
      </c>
      <c r="BE337" t="s">
        <v>3947</v>
      </c>
      <c r="BF337" t="str">
        <f>HYPERLINK("http://dx.doi.org/10.1080/00222939400770251","http://dx.doi.org/10.1080/00222939400770251")</f>
        <v>http://dx.doi.org/10.1080/00222939400770251</v>
      </c>
      <c r="BG337" t="s">
        <v>74</v>
      </c>
      <c r="BH337" t="s">
        <v>74</v>
      </c>
      <c r="BI337">
        <v>22</v>
      </c>
      <c r="BJ337" t="s">
        <v>989</v>
      </c>
      <c r="BK337" t="s">
        <v>93</v>
      </c>
      <c r="BL337" t="s">
        <v>990</v>
      </c>
      <c r="BM337" t="s">
        <v>3948</v>
      </c>
      <c r="BN337" t="s">
        <v>74</v>
      </c>
      <c r="BO337" t="s">
        <v>74</v>
      </c>
      <c r="BP337" t="s">
        <v>74</v>
      </c>
      <c r="BQ337" t="s">
        <v>74</v>
      </c>
      <c r="BR337" t="s">
        <v>96</v>
      </c>
      <c r="BS337" t="s">
        <v>3949</v>
      </c>
      <c r="BT337" t="str">
        <f>HYPERLINK("https%3A%2F%2Fwww.webofscience.com%2Fwos%2Fwoscc%2Ffull-record%2FWOS:A1994NQ49300003","View Full Record in Web of Science")</f>
        <v>View Full Record in Web of Science</v>
      </c>
    </row>
    <row r="338" spans="1:72" x14ac:dyDescent="0.15">
      <c r="A338" t="s">
        <v>72</v>
      </c>
      <c r="B338" t="s">
        <v>3950</v>
      </c>
      <c r="C338" t="s">
        <v>74</v>
      </c>
      <c r="D338" t="s">
        <v>74</v>
      </c>
      <c r="E338" t="s">
        <v>74</v>
      </c>
      <c r="F338" t="s">
        <v>3950</v>
      </c>
      <c r="G338" t="s">
        <v>74</v>
      </c>
      <c r="H338" t="s">
        <v>74</v>
      </c>
      <c r="I338" t="s">
        <v>3951</v>
      </c>
      <c r="J338" t="s">
        <v>979</v>
      </c>
      <c r="K338" t="s">
        <v>74</v>
      </c>
      <c r="L338" t="s">
        <v>74</v>
      </c>
      <c r="M338" t="s">
        <v>77</v>
      </c>
      <c r="N338" t="s">
        <v>78</v>
      </c>
      <c r="O338" t="s">
        <v>74</v>
      </c>
      <c r="P338" t="s">
        <v>74</v>
      </c>
      <c r="Q338" t="s">
        <v>74</v>
      </c>
      <c r="R338" t="s">
        <v>74</v>
      </c>
      <c r="S338" t="s">
        <v>74</v>
      </c>
      <c r="T338" t="s">
        <v>3952</v>
      </c>
      <c r="U338" t="s">
        <v>74</v>
      </c>
      <c r="V338" t="s">
        <v>3953</v>
      </c>
      <c r="W338" t="s">
        <v>74</v>
      </c>
      <c r="X338" t="s">
        <v>74</v>
      </c>
      <c r="Y338" t="s">
        <v>3954</v>
      </c>
      <c r="Z338" t="s">
        <v>74</v>
      </c>
      <c r="AA338" t="s">
        <v>3955</v>
      </c>
      <c r="AB338" t="s">
        <v>3956</v>
      </c>
      <c r="AC338" t="s">
        <v>74</v>
      </c>
      <c r="AD338" t="s">
        <v>74</v>
      </c>
      <c r="AE338" t="s">
        <v>74</v>
      </c>
      <c r="AF338" t="s">
        <v>74</v>
      </c>
      <c r="AG338">
        <v>33</v>
      </c>
      <c r="AH338">
        <v>3</v>
      </c>
      <c r="AI338">
        <v>3</v>
      </c>
      <c r="AJ338">
        <v>0</v>
      </c>
      <c r="AK338">
        <v>4</v>
      </c>
      <c r="AL338" t="s">
        <v>983</v>
      </c>
      <c r="AM338" t="s">
        <v>305</v>
      </c>
      <c r="AN338" t="s">
        <v>984</v>
      </c>
      <c r="AO338" t="s">
        <v>985</v>
      </c>
      <c r="AP338" t="s">
        <v>74</v>
      </c>
      <c r="AQ338" t="s">
        <v>74</v>
      </c>
      <c r="AR338" t="s">
        <v>986</v>
      </c>
      <c r="AS338" t="s">
        <v>987</v>
      </c>
      <c r="AT338" t="s">
        <v>3796</v>
      </c>
      <c r="AU338">
        <v>1994</v>
      </c>
      <c r="AV338">
        <v>28</v>
      </c>
      <c r="AW338">
        <v>3</v>
      </c>
      <c r="AX338" t="s">
        <v>74</v>
      </c>
      <c r="AY338" t="s">
        <v>74</v>
      </c>
      <c r="AZ338" t="s">
        <v>74</v>
      </c>
      <c r="BA338" t="s">
        <v>74</v>
      </c>
      <c r="BB338">
        <v>695</v>
      </c>
      <c r="BC338">
        <v>713</v>
      </c>
      <c r="BD338" t="s">
        <v>74</v>
      </c>
      <c r="BE338" t="s">
        <v>3957</v>
      </c>
      <c r="BF338" t="str">
        <f>HYPERLINK("http://dx.doi.org/10.1080/00222939400770321","http://dx.doi.org/10.1080/00222939400770321")</f>
        <v>http://dx.doi.org/10.1080/00222939400770321</v>
      </c>
      <c r="BG338" t="s">
        <v>74</v>
      </c>
      <c r="BH338" t="s">
        <v>74</v>
      </c>
      <c r="BI338">
        <v>19</v>
      </c>
      <c r="BJ338" t="s">
        <v>989</v>
      </c>
      <c r="BK338" t="s">
        <v>93</v>
      </c>
      <c r="BL338" t="s">
        <v>990</v>
      </c>
      <c r="BM338" t="s">
        <v>3948</v>
      </c>
      <c r="BN338" t="s">
        <v>74</v>
      </c>
      <c r="BO338" t="s">
        <v>74</v>
      </c>
      <c r="BP338" t="s">
        <v>74</v>
      </c>
      <c r="BQ338" t="s">
        <v>74</v>
      </c>
      <c r="BR338" t="s">
        <v>96</v>
      </c>
      <c r="BS338" t="s">
        <v>3958</v>
      </c>
      <c r="BT338" t="str">
        <f>HYPERLINK("https%3A%2F%2Fwww.webofscience.com%2Fwos%2Fwoscc%2Ffull-record%2FWOS:A1994NQ49300010","View Full Record in Web of Science")</f>
        <v>View Full Record in Web of Science</v>
      </c>
    </row>
    <row r="339" spans="1:72" x14ac:dyDescent="0.15">
      <c r="A339" t="s">
        <v>72</v>
      </c>
      <c r="B339" t="s">
        <v>3959</v>
      </c>
      <c r="C339" t="s">
        <v>74</v>
      </c>
      <c r="D339" t="s">
        <v>74</v>
      </c>
      <c r="E339" t="s">
        <v>74</v>
      </c>
      <c r="F339" t="s">
        <v>3959</v>
      </c>
      <c r="G339" t="s">
        <v>74</v>
      </c>
      <c r="H339" t="s">
        <v>74</v>
      </c>
      <c r="I339" t="s">
        <v>3960</v>
      </c>
      <c r="J339" t="s">
        <v>3961</v>
      </c>
      <c r="K339" t="s">
        <v>74</v>
      </c>
      <c r="L339" t="s">
        <v>74</v>
      </c>
      <c r="M339" t="s">
        <v>77</v>
      </c>
      <c r="N339" t="s">
        <v>78</v>
      </c>
      <c r="O339" t="s">
        <v>74</v>
      </c>
      <c r="P339" t="s">
        <v>74</v>
      </c>
      <c r="Q339" t="s">
        <v>74</v>
      </c>
      <c r="R339" t="s">
        <v>74</v>
      </c>
      <c r="S339" t="s">
        <v>74</v>
      </c>
      <c r="T339" t="s">
        <v>3962</v>
      </c>
      <c r="U339" t="s">
        <v>74</v>
      </c>
      <c r="V339" t="s">
        <v>3963</v>
      </c>
      <c r="W339" t="s">
        <v>74</v>
      </c>
      <c r="X339" t="s">
        <v>74</v>
      </c>
      <c r="Y339" t="s">
        <v>3964</v>
      </c>
      <c r="Z339" t="s">
        <v>74</v>
      </c>
      <c r="AA339" t="s">
        <v>74</v>
      </c>
      <c r="AB339" t="s">
        <v>74</v>
      </c>
      <c r="AC339" t="s">
        <v>74</v>
      </c>
      <c r="AD339" t="s">
        <v>74</v>
      </c>
      <c r="AE339" t="s">
        <v>74</v>
      </c>
      <c r="AF339" t="s">
        <v>74</v>
      </c>
      <c r="AG339">
        <v>0</v>
      </c>
      <c r="AH339">
        <v>1</v>
      </c>
      <c r="AI339">
        <v>1</v>
      </c>
      <c r="AJ339">
        <v>0</v>
      </c>
      <c r="AK339">
        <v>1</v>
      </c>
      <c r="AL339" t="s">
        <v>631</v>
      </c>
      <c r="AM339" t="s">
        <v>84</v>
      </c>
      <c r="AN339" t="s">
        <v>2067</v>
      </c>
      <c r="AO339" t="s">
        <v>3965</v>
      </c>
      <c r="AP339" t="s">
        <v>74</v>
      </c>
      <c r="AQ339" t="s">
        <v>74</v>
      </c>
      <c r="AR339" t="s">
        <v>3966</v>
      </c>
      <c r="AS339" t="s">
        <v>3967</v>
      </c>
      <c r="AT339" t="s">
        <v>3714</v>
      </c>
      <c r="AU339">
        <v>1994</v>
      </c>
      <c r="AV339">
        <v>47</v>
      </c>
      <c r="AW339">
        <v>2</v>
      </c>
      <c r="AX339" t="s">
        <v>74</v>
      </c>
      <c r="AY339" t="s">
        <v>74</v>
      </c>
      <c r="AZ339" t="s">
        <v>74</v>
      </c>
      <c r="BA339" t="s">
        <v>74</v>
      </c>
      <c r="BB339">
        <v>221</v>
      </c>
      <c r="BC339">
        <v>235</v>
      </c>
      <c r="BD339" t="s">
        <v>74</v>
      </c>
      <c r="BE339" t="s">
        <v>3968</v>
      </c>
      <c r="BF339" t="str">
        <f>HYPERLINK("http://dx.doi.org/10.1017/S0373463300012145","http://dx.doi.org/10.1017/S0373463300012145")</f>
        <v>http://dx.doi.org/10.1017/S0373463300012145</v>
      </c>
      <c r="BG339" t="s">
        <v>74</v>
      </c>
      <c r="BH339" t="s">
        <v>74</v>
      </c>
      <c r="BI339">
        <v>15</v>
      </c>
      <c r="BJ339" t="s">
        <v>3969</v>
      </c>
      <c r="BK339" t="s">
        <v>93</v>
      </c>
      <c r="BL339" t="s">
        <v>3970</v>
      </c>
      <c r="BM339" t="s">
        <v>3971</v>
      </c>
      <c r="BN339" t="s">
        <v>74</v>
      </c>
      <c r="BO339" t="s">
        <v>74</v>
      </c>
      <c r="BP339" t="s">
        <v>74</v>
      </c>
      <c r="BQ339" t="s">
        <v>74</v>
      </c>
      <c r="BR339" t="s">
        <v>96</v>
      </c>
      <c r="BS339" t="s">
        <v>3972</v>
      </c>
      <c r="BT339" t="str">
        <f>HYPERLINK("https%3A%2F%2Fwww.webofscience.com%2Fwos%2Fwoscc%2Ffull-record%2FWOS:A1994NR14500014","View Full Record in Web of Science")</f>
        <v>View Full Record in Web of Science</v>
      </c>
    </row>
    <row r="340" spans="1:72" x14ac:dyDescent="0.15">
      <c r="A340" t="s">
        <v>72</v>
      </c>
      <c r="B340" t="s">
        <v>3973</v>
      </c>
      <c r="C340" t="s">
        <v>74</v>
      </c>
      <c r="D340" t="s">
        <v>74</v>
      </c>
      <c r="E340" t="s">
        <v>74</v>
      </c>
      <c r="F340" t="s">
        <v>3973</v>
      </c>
      <c r="G340" t="s">
        <v>74</v>
      </c>
      <c r="H340" t="s">
        <v>74</v>
      </c>
      <c r="I340" t="s">
        <v>3974</v>
      </c>
      <c r="J340" t="s">
        <v>1013</v>
      </c>
      <c r="K340" t="s">
        <v>74</v>
      </c>
      <c r="L340" t="s">
        <v>74</v>
      </c>
      <c r="M340" t="s">
        <v>77</v>
      </c>
      <c r="N340" t="s">
        <v>78</v>
      </c>
      <c r="O340" t="s">
        <v>74</v>
      </c>
      <c r="P340" t="s">
        <v>74</v>
      </c>
      <c r="Q340" t="s">
        <v>74</v>
      </c>
      <c r="R340" t="s">
        <v>74</v>
      </c>
      <c r="S340" t="s">
        <v>74</v>
      </c>
      <c r="T340" t="s">
        <v>74</v>
      </c>
      <c r="U340" t="s">
        <v>3975</v>
      </c>
      <c r="V340" t="s">
        <v>3976</v>
      </c>
      <c r="W340" t="s">
        <v>74</v>
      </c>
      <c r="X340" t="s">
        <v>74</v>
      </c>
      <c r="Y340" t="s">
        <v>3977</v>
      </c>
      <c r="Z340" t="s">
        <v>74</v>
      </c>
      <c r="AA340" t="s">
        <v>74</v>
      </c>
      <c r="AB340" t="s">
        <v>74</v>
      </c>
      <c r="AC340" t="s">
        <v>74</v>
      </c>
      <c r="AD340" t="s">
        <v>74</v>
      </c>
      <c r="AE340" t="s">
        <v>74</v>
      </c>
      <c r="AF340" t="s">
        <v>74</v>
      </c>
      <c r="AG340">
        <v>72</v>
      </c>
      <c r="AH340">
        <v>6</v>
      </c>
      <c r="AI340">
        <v>7</v>
      </c>
      <c r="AJ340">
        <v>0</v>
      </c>
      <c r="AK340">
        <v>5</v>
      </c>
      <c r="AL340" t="s">
        <v>893</v>
      </c>
      <c r="AM340" t="s">
        <v>894</v>
      </c>
      <c r="AN340" t="s">
        <v>895</v>
      </c>
      <c r="AO340" t="s">
        <v>1019</v>
      </c>
      <c r="AP340" t="s">
        <v>74</v>
      </c>
      <c r="AQ340" t="s">
        <v>74</v>
      </c>
      <c r="AR340" t="s">
        <v>1021</v>
      </c>
      <c r="AS340" t="s">
        <v>1022</v>
      </c>
      <c r="AT340" t="s">
        <v>3714</v>
      </c>
      <c r="AU340">
        <v>1994</v>
      </c>
      <c r="AV340">
        <v>24</v>
      </c>
      <c r="AW340">
        <v>5</v>
      </c>
      <c r="AX340" t="s">
        <v>74</v>
      </c>
      <c r="AY340" t="s">
        <v>74</v>
      </c>
      <c r="AZ340" t="s">
        <v>74</v>
      </c>
      <c r="BA340" t="s">
        <v>74</v>
      </c>
      <c r="BB340">
        <v>928</v>
      </c>
      <c r="BC340">
        <v>948</v>
      </c>
      <c r="BD340" t="s">
        <v>74</v>
      </c>
      <c r="BE340" t="s">
        <v>3978</v>
      </c>
      <c r="BF340" t="str">
        <f>HYPERLINK("http://dx.doi.org/10.1175/1520-0485(1994)024&lt;0928:TAOWBC&gt;2.0.CO;2","http://dx.doi.org/10.1175/1520-0485(1994)024&lt;0928:TAOWBC&gt;2.0.CO;2")</f>
        <v>http://dx.doi.org/10.1175/1520-0485(1994)024&lt;0928:TAOWBC&gt;2.0.CO;2</v>
      </c>
      <c r="BG340" t="s">
        <v>74</v>
      </c>
      <c r="BH340" t="s">
        <v>74</v>
      </c>
      <c r="BI340">
        <v>21</v>
      </c>
      <c r="BJ340" t="s">
        <v>364</v>
      </c>
      <c r="BK340" t="s">
        <v>93</v>
      </c>
      <c r="BL340" t="s">
        <v>364</v>
      </c>
      <c r="BM340" t="s">
        <v>3979</v>
      </c>
      <c r="BN340" t="s">
        <v>74</v>
      </c>
      <c r="BO340" t="s">
        <v>1121</v>
      </c>
      <c r="BP340" t="s">
        <v>74</v>
      </c>
      <c r="BQ340" t="s">
        <v>74</v>
      </c>
      <c r="BR340" t="s">
        <v>96</v>
      </c>
      <c r="BS340" t="s">
        <v>3980</v>
      </c>
      <c r="BT340" t="str">
        <f>HYPERLINK("https%3A%2F%2Fwww.webofscience.com%2Fwos%2Fwoscc%2Ffull-record%2FWOS:A1994NL32400005","View Full Record in Web of Science")</f>
        <v>View Full Record in Web of Science</v>
      </c>
    </row>
    <row r="341" spans="1:72" x14ac:dyDescent="0.15">
      <c r="A341" t="s">
        <v>72</v>
      </c>
      <c r="B341" t="s">
        <v>3981</v>
      </c>
      <c r="C341" t="s">
        <v>74</v>
      </c>
      <c r="D341" t="s">
        <v>74</v>
      </c>
      <c r="E341" t="s">
        <v>74</v>
      </c>
      <c r="F341" t="s">
        <v>3981</v>
      </c>
      <c r="G341" t="s">
        <v>74</v>
      </c>
      <c r="H341" t="s">
        <v>74</v>
      </c>
      <c r="I341" t="s">
        <v>3982</v>
      </c>
      <c r="J341" t="s">
        <v>1013</v>
      </c>
      <c r="K341" t="s">
        <v>74</v>
      </c>
      <c r="L341" t="s">
        <v>74</v>
      </c>
      <c r="M341" t="s">
        <v>77</v>
      </c>
      <c r="N341" t="s">
        <v>78</v>
      </c>
      <c r="O341" t="s">
        <v>74</v>
      </c>
      <c r="P341" t="s">
        <v>74</v>
      </c>
      <c r="Q341" t="s">
        <v>74</v>
      </c>
      <c r="R341" t="s">
        <v>74</v>
      </c>
      <c r="S341" t="s">
        <v>74</v>
      </c>
      <c r="T341" t="s">
        <v>74</v>
      </c>
      <c r="U341" t="s">
        <v>3983</v>
      </c>
      <c r="V341" t="s">
        <v>3984</v>
      </c>
      <c r="W341" t="s">
        <v>2225</v>
      </c>
      <c r="X341" t="s">
        <v>2226</v>
      </c>
      <c r="Y341" t="s">
        <v>74</v>
      </c>
      <c r="Z341" t="s">
        <v>74</v>
      </c>
      <c r="AA341" t="s">
        <v>2770</v>
      </c>
      <c r="AB341" t="s">
        <v>74</v>
      </c>
      <c r="AC341" t="s">
        <v>74</v>
      </c>
      <c r="AD341" t="s">
        <v>74</v>
      </c>
      <c r="AE341" t="s">
        <v>74</v>
      </c>
      <c r="AF341" t="s">
        <v>74</v>
      </c>
      <c r="AG341">
        <v>21</v>
      </c>
      <c r="AH341">
        <v>5</v>
      </c>
      <c r="AI341">
        <v>5</v>
      </c>
      <c r="AJ341">
        <v>0</v>
      </c>
      <c r="AK341">
        <v>4</v>
      </c>
      <c r="AL341" t="s">
        <v>893</v>
      </c>
      <c r="AM341" t="s">
        <v>894</v>
      </c>
      <c r="AN341" t="s">
        <v>2146</v>
      </c>
      <c r="AO341" t="s">
        <v>1019</v>
      </c>
      <c r="AP341" t="s">
        <v>74</v>
      </c>
      <c r="AQ341" t="s">
        <v>74</v>
      </c>
      <c r="AR341" t="s">
        <v>1021</v>
      </c>
      <c r="AS341" t="s">
        <v>1022</v>
      </c>
      <c r="AT341" t="s">
        <v>3714</v>
      </c>
      <c r="AU341">
        <v>1994</v>
      </c>
      <c r="AV341">
        <v>24</v>
      </c>
      <c r="AW341">
        <v>5</v>
      </c>
      <c r="AX341" t="s">
        <v>74</v>
      </c>
      <c r="AY341" t="s">
        <v>74</v>
      </c>
      <c r="AZ341" t="s">
        <v>74</v>
      </c>
      <c r="BA341" t="s">
        <v>74</v>
      </c>
      <c r="BB341">
        <v>1040</v>
      </c>
      <c r="BC341">
        <v>1058</v>
      </c>
      <c r="BD341" t="s">
        <v>74</v>
      </c>
      <c r="BE341" t="s">
        <v>3985</v>
      </c>
      <c r="BF341" t="str">
        <f>HYPERLINK("http://dx.doi.org/10.1175/1520-0485(1994)024&lt;1040:ASMOAC&gt;2.0.CO;2","http://dx.doi.org/10.1175/1520-0485(1994)024&lt;1040:ASMOAC&gt;2.0.CO;2")</f>
        <v>http://dx.doi.org/10.1175/1520-0485(1994)024&lt;1040:ASMOAC&gt;2.0.CO;2</v>
      </c>
      <c r="BG341" t="s">
        <v>74</v>
      </c>
      <c r="BH341" t="s">
        <v>74</v>
      </c>
      <c r="BI341">
        <v>19</v>
      </c>
      <c r="BJ341" t="s">
        <v>364</v>
      </c>
      <c r="BK341" t="s">
        <v>93</v>
      </c>
      <c r="BL341" t="s">
        <v>364</v>
      </c>
      <c r="BM341" t="s">
        <v>3979</v>
      </c>
      <c r="BN341" t="s">
        <v>74</v>
      </c>
      <c r="BO341" t="s">
        <v>1025</v>
      </c>
      <c r="BP341" t="s">
        <v>74</v>
      </c>
      <c r="BQ341" t="s">
        <v>74</v>
      </c>
      <c r="BR341" t="s">
        <v>96</v>
      </c>
      <c r="BS341" t="s">
        <v>3986</v>
      </c>
      <c r="BT341" t="str">
        <f>HYPERLINK("https%3A%2F%2Fwww.webofscience.com%2Fwos%2Fwoscc%2Ffull-record%2FWOS:A1994NL32400012","View Full Record in Web of Science")</f>
        <v>View Full Record in Web of Science</v>
      </c>
    </row>
    <row r="342" spans="1:72" x14ac:dyDescent="0.15">
      <c r="A342" t="s">
        <v>72</v>
      </c>
      <c r="B342" t="s">
        <v>3987</v>
      </c>
      <c r="C342" t="s">
        <v>74</v>
      </c>
      <c r="D342" t="s">
        <v>74</v>
      </c>
      <c r="E342" t="s">
        <v>74</v>
      </c>
      <c r="F342" t="s">
        <v>3987</v>
      </c>
      <c r="G342" t="s">
        <v>74</v>
      </c>
      <c r="H342" t="s">
        <v>74</v>
      </c>
      <c r="I342" t="s">
        <v>3988</v>
      </c>
      <c r="J342" t="s">
        <v>3989</v>
      </c>
      <c r="K342" t="s">
        <v>74</v>
      </c>
      <c r="L342" t="s">
        <v>74</v>
      </c>
      <c r="M342" t="s">
        <v>77</v>
      </c>
      <c r="N342" t="s">
        <v>78</v>
      </c>
      <c r="O342" t="s">
        <v>74</v>
      </c>
      <c r="P342" t="s">
        <v>74</v>
      </c>
      <c r="Q342" t="s">
        <v>74</v>
      </c>
      <c r="R342" t="s">
        <v>74</v>
      </c>
      <c r="S342" t="s">
        <v>74</v>
      </c>
      <c r="T342" t="s">
        <v>74</v>
      </c>
      <c r="U342" t="s">
        <v>3990</v>
      </c>
      <c r="V342" t="s">
        <v>3991</v>
      </c>
      <c r="W342" t="s">
        <v>74</v>
      </c>
      <c r="X342" t="s">
        <v>74</v>
      </c>
      <c r="Y342" t="s">
        <v>3992</v>
      </c>
      <c r="Z342" t="s">
        <v>74</v>
      </c>
      <c r="AA342" t="s">
        <v>74</v>
      </c>
      <c r="AB342" t="s">
        <v>74</v>
      </c>
      <c r="AC342" t="s">
        <v>74</v>
      </c>
      <c r="AD342" t="s">
        <v>74</v>
      </c>
      <c r="AE342" t="s">
        <v>74</v>
      </c>
      <c r="AF342" t="s">
        <v>74</v>
      </c>
      <c r="AG342">
        <v>34</v>
      </c>
      <c r="AH342">
        <v>15</v>
      </c>
      <c r="AI342">
        <v>15</v>
      </c>
      <c r="AJ342">
        <v>0</v>
      </c>
      <c r="AK342">
        <v>2</v>
      </c>
      <c r="AL342" t="s">
        <v>3993</v>
      </c>
      <c r="AM342" t="s">
        <v>3994</v>
      </c>
      <c r="AN342" t="s">
        <v>3995</v>
      </c>
      <c r="AO342" t="s">
        <v>3996</v>
      </c>
      <c r="AP342" t="s">
        <v>74</v>
      </c>
      <c r="AQ342" t="s">
        <v>74</v>
      </c>
      <c r="AR342" t="s">
        <v>3997</v>
      </c>
      <c r="AS342" t="s">
        <v>3998</v>
      </c>
      <c r="AT342" t="s">
        <v>3714</v>
      </c>
      <c r="AU342">
        <v>1994</v>
      </c>
      <c r="AV342">
        <v>95</v>
      </c>
      <c r="AW342">
        <v>5</v>
      </c>
      <c r="AX342">
        <v>1</v>
      </c>
      <c r="AY342" t="s">
        <v>74</v>
      </c>
      <c r="AZ342" t="s">
        <v>74</v>
      </c>
      <c r="BA342" t="s">
        <v>74</v>
      </c>
      <c r="BB342">
        <v>2452</v>
      </c>
      <c r="BC342">
        <v>2466</v>
      </c>
      <c r="BD342" t="s">
        <v>74</v>
      </c>
      <c r="BE342" t="s">
        <v>3999</v>
      </c>
      <c r="BF342" t="str">
        <f>HYPERLINK("http://dx.doi.org/10.1121/1.409855","http://dx.doi.org/10.1121/1.409855")</f>
        <v>http://dx.doi.org/10.1121/1.409855</v>
      </c>
      <c r="BG342" t="s">
        <v>74</v>
      </c>
      <c r="BH342" t="s">
        <v>74</v>
      </c>
      <c r="BI342">
        <v>15</v>
      </c>
      <c r="BJ342" t="s">
        <v>4000</v>
      </c>
      <c r="BK342" t="s">
        <v>93</v>
      </c>
      <c r="BL342" t="s">
        <v>4000</v>
      </c>
      <c r="BM342" t="s">
        <v>4001</v>
      </c>
      <c r="BN342" t="s">
        <v>74</v>
      </c>
      <c r="BO342" t="s">
        <v>74</v>
      </c>
      <c r="BP342" t="s">
        <v>74</v>
      </c>
      <c r="BQ342" t="s">
        <v>74</v>
      </c>
      <c r="BR342" t="s">
        <v>96</v>
      </c>
      <c r="BS342" t="s">
        <v>4002</v>
      </c>
      <c r="BT342" t="str">
        <f>HYPERLINK("https%3A%2F%2Fwww.webofscience.com%2Fwos%2Fwoscc%2Ffull-record%2FWOS:A1994NK79900018","View Full Record in Web of Science")</f>
        <v>View Full Record in Web of Science</v>
      </c>
    </row>
    <row r="343" spans="1:72" x14ac:dyDescent="0.15">
      <c r="A343" t="s">
        <v>72</v>
      </c>
      <c r="B343" t="s">
        <v>4003</v>
      </c>
      <c r="C343" t="s">
        <v>74</v>
      </c>
      <c r="D343" t="s">
        <v>74</v>
      </c>
      <c r="E343" t="s">
        <v>74</v>
      </c>
      <c r="F343" t="s">
        <v>4003</v>
      </c>
      <c r="G343" t="s">
        <v>74</v>
      </c>
      <c r="H343" t="s">
        <v>74</v>
      </c>
      <c r="I343" t="s">
        <v>4004</v>
      </c>
      <c r="J343" t="s">
        <v>4005</v>
      </c>
      <c r="K343" t="s">
        <v>74</v>
      </c>
      <c r="L343" t="s">
        <v>74</v>
      </c>
      <c r="M343" t="s">
        <v>77</v>
      </c>
      <c r="N343" t="s">
        <v>78</v>
      </c>
      <c r="O343" t="s">
        <v>74</v>
      </c>
      <c r="P343" t="s">
        <v>74</v>
      </c>
      <c r="Q343" t="s">
        <v>74</v>
      </c>
      <c r="R343" t="s">
        <v>74</v>
      </c>
      <c r="S343" t="s">
        <v>74</v>
      </c>
      <c r="T343" t="s">
        <v>74</v>
      </c>
      <c r="U343" t="s">
        <v>4006</v>
      </c>
      <c r="V343" t="s">
        <v>4007</v>
      </c>
      <c r="W343" t="s">
        <v>150</v>
      </c>
      <c r="X343" t="s">
        <v>151</v>
      </c>
      <c r="Y343" t="s">
        <v>74</v>
      </c>
      <c r="Z343" t="s">
        <v>74</v>
      </c>
      <c r="AA343" t="s">
        <v>74</v>
      </c>
      <c r="AB343" t="s">
        <v>74</v>
      </c>
      <c r="AC343" t="s">
        <v>74</v>
      </c>
      <c r="AD343" t="s">
        <v>74</v>
      </c>
      <c r="AE343" t="s">
        <v>74</v>
      </c>
      <c r="AF343" t="s">
        <v>74</v>
      </c>
      <c r="AG343">
        <v>66</v>
      </c>
      <c r="AH343">
        <v>9</v>
      </c>
      <c r="AI343">
        <v>9</v>
      </c>
      <c r="AJ343">
        <v>0</v>
      </c>
      <c r="AK343">
        <v>1</v>
      </c>
      <c r="AL343" t="s">
        <v>4008</v>
      </c>
      <c r="AM343" t="s">
        <v>4009</v>
      </c>
      <c r="AN343" t="s">
        <v>4010</v>
      </c>
      <c r="AO343" t="s">
        <v>4011</v>
      </c>
      <c r="AP343" t="s">
        <v>74</v>
      </c>
      <c r="AQ343" t="s">
        <v>74</v>
      </c>
      <c r="AR343" t="s">
        <v>4012</v>
      </c>
      <c r="AS343" t="s">
        <v>4013</v>
      </c>
      <c r="AT343" t="s">
        <v>3714</v>
      </c>
      <c r="AU343">
        <v>1994</v>
      </c>
      <c r="AV343">
        <v>151</v>
      </c>
      <c r="AW343" t="s">
        <v>74</v>
      </c>
      <c r="AX343">
        <v>3</v>
      </c>
      <c r="AY343" t="s">
        <v>74</v>
      </c>
      <c r="AZ343" t="s">
        <v>74</v>
      </c>
      <c r="BA343" t="s">
        <v>74</v>
      </c>
      <c r="BB343">
        <v>543</v>
      </c>
      <c r="BC343">
        <v>554</v>
      </c>
      <c r="BD343" t="s">
        <v>74</v>
      </c>
      <c r="BE343" t="s">
        <v>4014</v>
      </c>
      <c r="BF343" t="str">
        <f>HYPERLINK("http://dx.doi.org/10.1144/gsjgs.151.3.0543","http://dx.doi.org/10.1144/gsjgs.151.3.0543")</f>
        <v>http://dx.doi.org/10.1144/gsjgs.151.3.0543</v>
      </c>
      <c r="BG343" t="s">
        <v>74</v>
      </c>
      <c r="BH343" t="s">
        <v>74</v>
      </c>
      <c r="BI343">
        <v>12</v>
      </c>
      <c r="BJ343" t="s">
        <v>187</v>
      </c>
      <c r="BK343" t="s">
        <v>93</v>
      </c>
      <c r="BL343" t="s">
        <v>188</v>
      </c>
      <c r="BM343" t="s">
        <v>4015</v>
      </c>
      <c r="BN343" t="s">
        <v>74</v>
      </c>
      <c r="BO343" t="s">
        <v>74</v>
      </c>
      <c r="BP343" t="s">
        <v>74</v>
      </c>
      <c r="BQ343" t="s">
        <v>74</v>
      </c>
      <c r="BR343" t="s">
        <v>96</v>
      </c>
      <c r="BS343" t="s">
        <v>4016</v>
      </c>
      <c r="BT343" t="str">
        <f>HYPERLINK("https%3A%2F%2Fwww.webofscience.com%2Fwos%2Fwoscc%2Ffull-record%2FWOS:A1994NK50800012","View Full Record in Web of Science")</f>
        <v>View Full Record in Web of Science</v>
      </c>
    </row>
    <row r="344" spans="1:72" x14ac:dyDescent="0.15">
      <c r="A344" t="s">
        <v>72</v>
      </c>
      <c r="B344" t="s">
        <v>4017</v>
      </c>
      <c r="C344" t="s">
        <v>74</v>
      </c>
      <c r="D344" t="s">
        <v>74</v>
      </c>
      <c r="E344" t="s">
        <v>74</v>
      </c>
      <c r="F344" t="s">
        <v>4017</v>
      </c>
      <c r="G344" t="s">
        <v>74</v>
      </c>
      <c r="H344" t="s">
        <v>74</v>
      </c>
      <c r="I344" t="s">
        <v>4018</v>
      </c>
      <c r="J344" t="s">
        <v>1103</v>
      </c>
      <c r="K344" t="s">
        <v>74</v>
      </c>
      <c r="L344" t="s">
        <v>74</v>
      </c>
      <c r="M344" t="s">
        <v>77</v>
      </c>
      <c r="N344" t="s">
        <v>78</v>
      </c>
      <c r="O344" t="s">
        <v>74</v>
      </c>
      <c r="P344" t="s">
        <v>74</v>
      </c>
      <c r="Q344" t="s">
        <v>74</v>
      </c>
      <c r="R344" t="s">
        <v>74</v>
      </c>
      <c r="S344" t="s">
        <v>74</v>
      </c>
      <c r="T344" t="s">
        <v>4019</v>
      </c>
      <c r="U344" t="s">
        <v>4020</v>
      </c>
      <c r="V344" t="s">
        <v>4021</v>
      </c>
      <c r="W344" t="s">
        <v>4022</v>
      </c>
      <c r="X344" t="s">
        <v>151</v>
      </c>
      <c r="Y344" t="s">
        <v>4023</v>
      </c>
      <c r="Z344" t="s">
        <v>74</v>
      </c>
      <c r="AA344" t="s">
        <v>74</v>
      </c>
      <c r="AB344" t="s">
        <v>74</v>
      </c>
      <c r="AC344" t="s">
        <v>74</v>
      </c>
      <c r="AD344" t="s">
        <v>74</v>
      </c>
      <c r="AE344" t="s">
        <v>74</v>
      </c>
      <c r="AF344" t="s">
        <v>74</v>
      </c>
      <c r="AG344">
        <v>59</v>
      </c>
      <c r="AH344">
        <v>66</v>
      </c>
      <c r="AI344">
        <v>71</v>
      </c>
      <c r="AJ344">
        <v>0</v>
      </c>
      <c r="AK344">
        <v>9</v>
      </c>
      <c r="AL344" t="s">
        <v>1111</v>
      </c>
      <c r="AM344" t="s">
        <v>1112</v>
      </c>
      <c r="AN344" t="s">
        <v>1113</v>
      </c>
      <c r="AO344" t="s">
        <v>1114</v>
      </c>
      <c r="AP344" t="s">
        <v>74</v>
      </c>
      <c r="AQ344" t="s">
        <v>74</v>
      </c>
      <c r="AR344" t="s">
        <v>1115</v>
      </c>
      <c r="AS344" t="s">
        <v>1116</v>
      </c>
      <c r="AT344" t="s">
        <v>3714</v>
      </c>
      <c r="AU344">
        <v>1994</v>
      </c>
      <c r="AV344">
        <v>108</v>
      </c>
      <c r="AW344" t="s">
        <v>330</v>
      </c>
      <c r="AX344" t="s">
        <v>74</v>
      </c>
      <c r="AY344" t="s">
        <v>74</v>
      </c>
      <c r="AZ344" t="s">
        <v>74</v>
      </c>
      <c r="BA344" t="s">
        <v>74</v>
      </c>
      <c r="BB344">
        <v>43</v>
      </c>
      <c r="BC344">
        <v>57</v>
      </c>
      <c r="BD344" t="s">
        <v>74</v>
      </c>
      <c r="BE344" t="s">
        <v>4024</v>
      </c>
      <c r="BF344" t="str">
        <f>HYPERLINK("http://dx.doi.org/10.3354/meps108043","http://dx.doi.org/10.3354/meps108043")</f>
        <v>http://dx.doi.org/10.3354/meps108043</v>
      </c>
      <c r="BG344" t="s">
        <v>74</v>
      </c>
      <c r="BH344" t="s">
        <v>74</v>
      </c>
      <c r="BI344">
        <v>15</v>
      </c>
      <c r="BJ344" t="s">
        <v>1118</v>
      </c>
      <c r="BK344" t="s">
        <v>93</v>
      </c>
      <c r="BL344" t="s">
        <v>1119</v>
      </c>
      <c r="BM344" t="s">
        <v>4025</v>
      </c>
      <c r="BN344" t="s">
        <v>74</v>
      </c>
      <c r="BO344" t="s">
        <v>334</v>
      </c>
      <c r="BP344" t="s">
        <v>74</v>
      </c>
      <c r="BQ344" t="s">
        <v>74</v>
      </c>
      <c r="BR344" t="s">
        <v>96</v>
      </c>
      <c r="BS344" t="s">
        <v>4026</v>
      </c>
      <c r="BT344" t="str">
        <f>HYPERLINK("https%3A%2F%2Fwww.webofscience.com%2Fwos%2Fwoscc%2Ffull-record%2FWOS:A1994NN70000005","View Full Record in Web of Science")</f>
        <v>View Full Record in Web of Science</v>
      </c>
    </row>
    <row r="345" spans="1:72" x14ac:dyDescent="0.15">
      <c r="A345" t="s">
        <v>72</v>
      </c>
      <c r="B345" t="s">
        <v>4027</v>
      </c>
      <c r="C345" t="s">
        <v>74</v>
      </c>
      <c r="D345" t="s">
        <v>74</v>
      </c>
      <c r="E345" t="s">
        <v>74</v>
      </c>
      <c r="F345" t="s">
        <v>4027</v>
      </c>
      <c r="G345" t="s">
        <v>74</v>
      </c>
      <c r="H345" t="s">
        <v>74</v>
      </c>
      <c r="I345" t="s">
        <v>4028</v>
      </c>
      <c r="J345" t="s">
        <v>4029</v>
      </c>
      <c r="K345" t="s">
        <v>74</v>
      </c>
      <c r="L345" t="s">
        <v>74</v>
      </c>
      <c r="M345" t="s">
        <v>77</v>
      </c>
      <c r="N345" t="s">
        <v>78</v>
      </c>
      <c r="O345" t="s">
        <v>74</v>
      </c>
      <c r="P345" t="s">
        <v>74</v>
      </c>
      <c r="Q345" t="s">
        <v>74</v>
      </c>
      <c r="R345" t="s">
        <v>74</v>
      </c>
      <c r="S345" t="s">
        <v>74</v>
      </c>
      <c r="T345" t="s">
        <v>74</v>
      </c>
      <c r="U345" t="s">
        <v>4030</v>
      </c>
      <c r="V345" t="s">
        <v>4031</v>
      </c>
      <c r="W345" t="s">
        <v>4032</v>
      </c>
      <c r="X345" t="s">
        <v>4033</v>
      </c>
      <c r="Y345" t="s">
        <v>4034</v>
      </c>
      <c r="Z345" t="s">
        <v>74</v>
      </c>
      <c r="AA345" t="s">
        <v>2334</v>
      </c>
      <c r="AB345" t="s">
        <v>74</v>
      </c>
      <c r="AC345" t="s">
        <v>74</v>
      </c>
      <c r="AD345" t="s">
        <v>74</v>
      </c>
      <c r="AE345" t="s">
        <v>74</v>
      </c>
      <c r="AF345" t="s">
        <v>74</v>
      </c>
      <c r="AG345">
        <v>41</v>
      </c>
      <c r="AH345">
        <v>23</v>
      </c>
      <c r="AI345">
        <v>23</v>
      </c>
      <c r="AJ345">
        <v>0</v>
      </c>
      <c r="AK345">
        <v>0</v>
      </c>
      <c r="AL345" t="s">
        <v>179</v>
      </c>
      <c r="AM345" t="s">
        <v>180</v>
      </c>
      <c r="AN345" t="s">
        <v>181</v>
      </c>
      <c r="AO345" t="s">
        <v>4035</v>
      </c>
      <c r="AP345" t="s">
        <v>74</v>
      </c>
      <c r="AQ345" t="s">
        <v>74</v>
      </c>
      <c r="AR345" t="s">
        <v>4036</v>
      </c>
      <c r="AS345" t="s">
        <v>4037</v>
      </c>
      <c r="AT345" t="s">
        <v>3714</v>
      </c>
      <c r="AU345">
        <v>1994</v>
      </c>
      <c r="AV345">
        <v>23</v>
      </c>
      <c r="AW345">
        <v>4</v>
      </c>
      <c r="AX345" t="s">
        <v>74</v>
      </c>
      <c r="AY345" t="s">
        <v>74</v>
      </c>
      <c r="AZ345" t="s">
        <v>74</v>
      </c>
      <c r="BA345" t="s">
        <v>74</v>
      </c>
      <c r="BB345">
        <v>345</v>
      </c>
      <c r="BC345">
        <v>356</v>
      </c>
      <c r="BD345" t="s">
        <v>74</v>
      </c>
      <c r="BE345" t="s">
        <v>4038</v>
      </c>
      <c r="BF345" t="str">
        <f>HYPERLINK("http://dx.doi.org/10.1016/0377-8398(94)90023-X","http://dx.doi.org/10.1016/0377-8398(94)90023-X")</f>
        <v>http://dx.doi.org/10.1016/0377-8398(94)90023-X</v>
      </c>
      <c r="BG345" t="s">
        <v>74</v>
      </c>
      <c r="BH345" t="s">
        <v>74</v>
      </c>
      <c r="BI345">
        <v>12</v>
      </c>
      <c r="BJ345" t="s">
        <v>1067</v>
      </c>
      <c r="BK345" t="s">
        <v>93</v>
      </c>
      <c r="BL345" t="s">
        <v>1067</v>
      </c>
      <c r="BM345" t="s">
        <v>4039</v>
      </c>
      <c r="BN345" t="s">
        <v>74</v>
      </c>
      <c r="BO345" t="s">
        <v>315</v>
      </c>
      <c r="BP345" t="s">
        <v>74</v>
      </c>
      <c r="BQ345" t="s">
        <v>74</v>
      </c>
      <c r="BR345" t="s">
        <v>96</v>
      </c>
      <c r="BS345" t="s">
        <v>4040</v>
      </c>
      <c r="BT345" t="str">
        <f>HYPERLINK("https%3A%2F%2Fwww.webofscience.com%2Fwos%2Fwoscc%2Ffull-record%2FWOS:A1994NR49500002","View Full Record in Web of Science")</f>
        <v>View Full Record in Web of Science</v>
      </c>
    </row>
    <row r="346" spans="1:72" x14ac:dyDescent="0.15">
      <c r="A346" t="s">
        <v>72</v>
      </c>
      <c r="B346" t="s">
        <v>4041</v>
      </c>
      <c r="C346" t="s">
        <v>74</v>
      </c>
      <c r="D346" t="s">
        <v>74</v>
      </c>
      <c r="E346" t="s">
        <v>74</v>
      </c>
      <c r="F346" t="s">
        <v>4041</v>
      </c>
      <c r="G346" t="s">
        <v>74</v>
      </c>
      <c r="H346" t="s">
        <v>74</v>
      </c>
      <c r="I346" t="s">
        <v>4042</v>
      </c>
      <c r="J346" t="s">
        <v>2490</v>
      </c>
      <c r="K346" t="s">
        <v>74</v>
      </c>
      <c r="L346" t="s">
        <v>74</v>
      </c>
      <c r="M346" t="s">
        <v>77</v>
      </c>
      <c r="N346" t="s">
        <v>78</v>
      </c>
      <c r="O346" t="s">
        <v>74</v>
      </c>
      <c r="P346" t="s">
        <v>74</v>
      </c>
      <c r="Q346" t="s">
        <v>74</v>
      </c>
      <c r="R346" t="s">
        <v>74</v>
      </c>
      <c r="S346" t="s">
        <v>74</v>
      </c>
      <c r="T346" t="s">
        <v>74</v>
      </c>
      <c r="U346" t="s">
        <v>4043</v>
      </c>
      <c r="V346" t="s">
        <v>4044</v>
      </c>
      <c r="W346" t="s">
        <v>74</v>
      </c>
      <c r="X346" t="s">
        <v>74</v>
      </c>
      <c r="Y346" t="s">
        <v>4045</v>
      </c>
      <c r="Z346" t="s">
        <v>74</v>
      </c>
      <c r="AA346" t="s">
        <v>74</v>
      </c>
      <c r="AB346" t="s">
        <v>74</v>
      </c>
      <c r="AC346" t="s">
        <v>74</v>
      </c>
      <c r="AD346" t="s">
        <v>74</v>
      </c>
      <c r="AE346" t="s">
        <v>74</v>
      </c>
      <c r="AF346" t="s">
        <v>74</v>
      </c>
      <c r="AG346">
        <v>37</v>
      </c>
      <c r="AH346">
        <v>33</v>
      </c>
      <c r="AI346">
        <v>33</v>
      </c>
      <c r="AJ346">
        <v>0</v>
      </c>
      <c r="AK346">
        <v>1</v>
      </c>
      <c r="AL346" t="s">
        <v>2498</v>
      </c>
      <c r="AM346" t="s">
        <v>1078</v>
      </c>
      <c r="AN346" t="s">
        <v>2499</v>
      </c>
      <c r="AO346" t="s">
        <v>2500</v>
      </c>
      <c r="AP346" t="s">
        <v>74</v>
      </c>
      <c r="AQ346" t="s">
        <v>74</v>
      </c>
      <c r="AR346" t="s">
        <v>2490</v>
      </c>
      <c r="AS346" t="s">
        <v>2501</v>
      </c>
      <c r="AT346" t="s">
        <v>3714</v>
      </c>
      <c r="AU346">
        <v>1994</v>
      </c>
      <c r="AV346">
        <v>33</v>
      </c>
      <c r="AW346">
        <v>3</v>
      </c>
      <c r="AX346" t="s">
        <v>74</v>
      </c>
      <c r="AY346" t="s">
        <v>74</v>
      </c>
      <c r="AZ346" t="s">
        <v>74</v>
      </c>
      <c r="BA346" t="s">
        <v>74</v>
      </c>
      <c r="BB346">
        <v>141</v>
      </c>
      <c r="BC346">
        <v>157</v>
      </c>
      <c r="BD346" t="s">
        <v>74</v>
      </c>
      <c r="BE346" t="s">
        <v>4046</v>
      </c>
      <c r="BF346" t="str">
        <f>HYPERLINK("http://dx.doi.org/10.2216/i0031-8884-33-3-141.1","http://dx.doi.org/10.2216/i0031-8884-33-3-141.1")</f>
        <v>http://dx.doi.org/10.2216/i0031-8884-33-3-141.1</v>
      </c>
      <c r="BG346" t="s">
        <v>74</v>
      </c>
      <c r="BH346" t="s">
        <v>74</v>
      </c>
      <c r="BI346">
        <v>17</v>
      </c>
      <c r="BJ346" t="s">
        <v>2503</v>
      </c>
      <c r="BK346" t="s">
        <v>93</v>
      </c>
      <c r="BL346" t="s">
        <v>2503</v>
      </c>
      <c r="BM346" t="s">
        <v>4047</v>
      </c>
      <c r="BN346" t="s">
        <v>74</v>
      </c>
      <c r="BO346" t="s">
        <v>74</v>
      </c>
      <c r="BP346" t="s">
        <v>74</v>
      </c>
      <c r="BQ346" t="s">
        <v>74</v>
      </c>
      <c r="BR346" t="s">
        <v>96</v>
      </c>
      <c r="BS346" t="s">
        <v>4048</v>
      </c>
      <c r="BT346" t="str">
        <f>HYPERLINK("https%3A%2F%2Fwww.webofscience.com%2Fwos%2Fwoscc%2Ffull-record%2FWOS:A1994NN26300001","View Full Record in Web of Science")</f>
        <v>View Full Record in Web of Science</v>
      </c>
    </row>
    <row r="347" spans="1:72" x14ac:dyDescent="0.15">
      <c r="A347" t="s">
        <v>72</v>
      </c>
      <c r="B347" t="s">
        <v>4049</v>
      </c>
      <c r="C347" t="s">
        <v>74</v>
      </c>
      <c r="D347" t="s">
        <v>74</v>
      </c>
      <c r="E347" t="s">
        <v>74</v>
      </c>
      <c r="F347" t="s">
        <v>4049</v>
      </c>
      <c r="G347" t="s">
        <v>74</v>
      </c>
      <c r="H347" t="s">
        <v>74</v>
      </c>
      <c r="I347" t="s">
        <v>4050</v>
      </c>
      <c r="J347" t="s">
        <v>2490</v>
      </c>
      <c r="K347" t="s">
        <v>74</v>
      </c>
      <c r="L347" t="s">
        <v>74</v>
      </c>
      <c r="M347" t="s">
        <v>77</v>
      </c>
      <c r="N347" t="s">
        <v>78</v>
      </c>
      <c r="O347" t="s">
        <v>74</v>
      </c>
      <c r="P347" t="s">
        <v>74</v>
      </c>
      <c r="Q347" t="s">
        <v>74</v>
      </c>
      <c r="R347" t="s">
        <v>74</v>
      </c>
      <c r="S347" t="s">
        <v>74</v>
      </c>
      <c r="T347" t="s">
        <v>74</v>
      </c>
      <c r="U347" t="s">
        <v>4051</v>
      </c>
      <c r="V347" t="s">
        <v>4052</v>
      </c>
      <c r="W347" t="s">
        <v>74</v>
      </c>
      <c r="X347" t="s">
        <v>74</v>
      </c>
      <c r="Y347" t="s">
        <v>4053</v>
      </c>
      <c r="Z347" t="s">
        <v>74</v>
      </c>
      <c r="AA347" t="s">
        <v>2496</v>
      </c>
      <c r="AB347" t="s">
        <v>2497</v>
      </c>
      <c r="AC347" t="s">
        <v>74</v>
      </c>
      <c r="AD347" t="s">
        <v>74</v>
      </c>
      <c r="AE347" t="s">
        <v>74</v>
      </c>
      <c r="AF347" t="s">
        <v>74</v>
      </c>
      <c r="AG347">
        <v>96</v>
      </c>
      <c r="AH347">
        <v>93</v>
      </c>
      <c r="AI347">
        <v>108</v>
      </c>
      <c r="AJ347">
        <v>0</v>
      </c>
      <c r="AK347">
        <v>22</v>
      </c>
      <c r="AL347" t="s">
        <v>4054</v>
      </c>
      <c r="AM347" t="s">
        <v>1078</v>
      </c>
      <c r="AN347" t="s">
        <v>4055</v>
      </c>
      <c r="AO347" t="s">
        <v>2500</v>
      </c>
      <c r="AP347" t="s">
        <v>74</v>
      </c>
      <c r="AQ347" t="s">
        <v>74</v>
      </c>
      <c r="AR347" t="s">
        <v>2490</v>
      </c>
      <c r="AS347" t="s">
        <v>2501</v>
      </c>
      <c r="AT347" t="s">
        <v>3714</v>
      </c>
      <c r="AU347">
        <v>1994</v>
      </c>
      <c r="AV347">
        <v>33</v>
      </c>
      <c r="AW347">
        <v>3</v>
      </c>
      <c r="AX347" t="s">
        <v>74</v>
      </c>
      <c r="AY347" t="s">
        <v>74</v>
      </c>
      <c r="AZ347" t="s">
        <v>74</v>
      </c>
      <c r="BA347" t="s">
        <v>74</v>
      </c>
      <c r="BB347">
        <v>199</v>
      </c>
      <c r="BC347">
        <v>212</v>
      </c>
      <c r="BD347" t="s">
        <v>74</v>
      </c>
      <c r="BE347" t="s">
        <v>4056</v>
      </c>
      <c r="BF347" t="str">
        <f>HYPERLINK("http://dx.doi.org/10.2216/i0031-8884-33-3-199.1","http://dx.doi.org/10.2216/i0031-8884-33-3-199.1")</f>
        <v>http://dx.doi.org/10.2216/i0031-8884-33-3-199.1</v>
      </c>
      <c r="BG347" t="s">
        <v>74</v>
      </c>
      <c r="BH347" t="s">
        <v>74</v>
      </c>
      <c r="BI347">
        <v>14</v>
      </c>
      <c r="BJ347" t="s">
        <v>2503</v>
      </c>
      <c r="BK347" t="s">
        <v>93</v>
      </c>
      <c r="BL347" t="s">
        <v>2503</v>
      </c>
      <c r="BM347" t="s">
        <v>4047</v>
      </c>
      <c r="BN347" t="s">
        <v>74</v>
      </c>
      <c r="BO347" t="s">
        <v>513</v>
      </c>
      <c r="BP347" t="s">
        <v>74</v>
      </c>
      <c r="BQ347" t="s">
        <v>74</v>
      </c>
      <c r="BR347" t="s">
        <v>96</v>
      </c>
      <c r="BS347" t="s">
        <v>4057</v>
      </c>
      <c r="BT347" t="str">
        <f>HYPERLINK("https%3A%2F%2Fwww.webofscience.com%2Fwos%2Fwoscc%2Ffull-record%2FWOS:A1994NN26300008","View Full Record in Web of Science")</f>
        <v>View Full Record in Web of Science</v>
      </c>
    </row>
    <row r="348" spans="1:72" x14ac:dyDescent="0.15">
      <c r="A348" t="s">
        <v>72</v>
      </c>
      <c r="B348" t="s">
        <v>3353</v>
      </c>
      <c r="C348" t="s">
        <v>74</v>
      </c>
      <c r="D348" t="s">
        <v>74</v>
      </c>
      <c r="E348" t="s">
        <v>74</v>
      </c>
      <c r="F348" t="s">
        <v>3353</v>
      </c>
      <c r="G348" t="s">
        <v>74</v>
      </c>
      <c r="H348" t="s">
        <v>74</v>
      </c>
      <c r="I348" t="s">
        <v>4058</v>
      </c>
      <c r="J348" t="s">
        <v>132</v>
      </c>
      <c r="K348" t="s">
        <v>74</v>
      </c>
      <c r="L348" t="s">
        <v>74</v>
      </c>
      <c r="M348" t="s">
        <v>77</v>
      </c>
      <c r="N348" t="s">
        <v>78</v>
      </c>
      <c r="O348" t="s">
        <v>74</v>
      </c>
      <c r="P348" t="s">
        <v>74</v>
      </c>
      <c r="Q348" t="s">
        <v>74</v>
      </c>
      <c r="R348" t="s">
        <v>74</v>
      </c>
      <c r="S348" t="s">
        <v>74</v>
      </c>
      <c r="T348" t="s">
        <v>74</v>
      </c>
      <c r="U348" t="s">
        <v>4059</v>
      </c>
      <c r="V348" t="s">
        <v>4060</v>
      </c>
      <c r="W348" t="s">
        <v>74</v>
      </c>
      <c r="X348" t="s">
        <v>74</v>
      </c>
      <c r="Y348" t="s">
        <v>4061</v>
      </c>
      <c r="Z348" t="s">
        <v>74</v>
      </c>
      <c r="AA348" t="s">
        <v>74</v>
      </c>
      <c r="AB348" t="s">
        <v>74</v>
      </c>
      <c r="AC348" t="s">
        <v>74</v>
      </c>
      <c r="AD348" t="s">
        <v>74</v>
      </c>
      <c r="AE348" t="s">
        <v>74</v>
      </c>
      <c r="AF348" t="s">
        <v>74</v>
      </c>
      <c r="AG348">
        <v>44</v>
      </c>
      <c r="AH348">
        <v>25</v>
      </c>
      <c r="AI348">
        <v>29</v>
      </c>
      <c r="AJ348">
        <v>0</v>
      </c>
      <c r="AK348">
        <v>6</v>
      </c>
      <c r="AL348" t="s">
        <v>153</v>
      </c>
      <c r="AM348" t="s">
        <v>84</v>
      </c>
      <c r="AN348" t="s">
        <v>154</v>
      </c>
      <c r="AO348" t="s">
        <v>139</v>
      </c>
      <c r="AP348" t="s">
        <v>74</v>
      </c>
      <c r="AQ348" t="s">
        <v>74</v>
      </c>
      <c r="AR348" t="s">
        <v>141</v>
      </c>
      <c r="AS348" t="s">
        <v>142</v>
      </c>
      <c r="AT348" t="s">
        <v>3714</v>
      </c>
      <c r="AU348">
        <v>1994</v>
      </c>
      <c r="AV348">
        <v>14</v>
      </c>
      <c r="AW348">
        <v>4</v>
      </c>
      <c r="AX348" t="s">
        <v>74</v>
      </c>
      <c r="AY348" t="s">
        <v>74</v>
      </c>
      <c r="AZ348" t="s">
        <v>74</v>
      </c>
      <c r="BA348" t="s">
        <v>74</v>
      </c>
      <c r="BB348">
        <v>219</v>
      </c>
      <c r="BC348">
        <v>229</v>
      </c>
      <c r="BD348" t="s">
        <v>74</v>
      </c>
      <c r="BE348" t="s">
        <v>74</v>
      </c>
      <c r="BF348" t="s">
        <v>74</v>
      </c>
      <c r="BG348" t="s">
        <v>74</v>
      </c>
      <c r="BH348" t="s">
        <v>74</v>
      </c>
      <c r="BI348">
        <v>11</v>
      </c>
      <c r="BJ348" t="s">
        <v>143</v>
      </c>
      <c r="BK348" t="s">
        <v>93</v>
      </c>
      <c r="BL348" t="s">
        <v>144</v>
      </c>
      <c r="BM348" t="s">
        <v>4062</v>
      </c>
      <c r="BN348" t="s">
        <v>74</v>
      </c>
      <c r="BO348" t="s">
        <v>74</v>
      </c>
      <c r="BP348" t="s">
        <v>74</v>
      </c>
      <c r="BQ348" t="s">
        <v>74</v>
      </c>
      <c r="BR348" t="s">
        <v>96</v>
      </c>
      <c r="BS348" t="s">
        <v>4063</v>
      </c>
      <c r="BT348" t="str">
        <f>HYPERLINK("https%3A%2F%2Fwww.webofscience.com%2Fwos%2Fwoscc%2Ffull-record%2FWOS:A1994NL12000001","View Full Record in Web of Science")</f>
        <v>View Full Record in Web of Science</v>
      </c>
    </row>
    <row r="349" spans="1:72" x14ac:dyDescent="0.15">
      <c r="A349" t="s">
        <v>72</v>
      </c>
      <c r="B349" t="s">
        <v>4064</v>
      </c>
      <c r="C349" t="s">
        <v>74</v>
      </c>
      <c r="D349" t="s">
        <v>74</v>
      </c>
      <c r="E349" t="s">
        <v>74</v>
      </c>
      <c r="F349" t="s">
        <v>4064</v>
      </c>
      <c r="G349" t="s">
        <v>74</v>
      </c>
      <c r="H349" t="s">
        <v>74</v>
      </c>
      <c r="I349" t="s">
        <v>4065</v>
      </c>
      <c r="J349" t="s">
        <v>132</v>
      </c>
      <c r="K349" t="s">
        <v>74</v>
      </c>
      <c r="L349" t="s">
        <v>74</v>
      </c>
      <c r="M349" t="s">
        <v>77</v>
      </c>
      <c r="N349" t="s">
        <v>78</v>
      </c>
      <c r="O349" t="s">
        <v>74</v>
      </c>
      <c r="P349" t="s">
        <v>74</v>
      </c>
      <c r="Q349" t="s">
        <v>74</v>
      </c>
      <c r="R349" t="s">
        <v>74</v>
      </c>
      <c r="S349" t="s">
        <v>74</v>
      </c>
      <c r="T349" t="s">
        <v>74</v>
      </c>
      <c r="U349" t="s">
        <v>4066</v>
      </c>
      <c r="V349" t="s">
        <v>4067</v>
      </c>
      <c r="W349" t="s">
        <v>4068</v>
      </c>
      <c r="X349" t="s">
        <v>4069</v>
      </c>
      <c r="Y349" t="s">
        <v>4070</v>
      </c>
      <c r="Z349" t="s">
        <v>74</v>
      </c>
      <c r="AA349" t="s">
        <v>4071</v>
      </c>
      <c r="AB349" t="s">
        <v>4072</v>
      </c>
      <c r="AC349" t="s">
        <v>74</v>
      </c>
      <c r="AD349" t="s">
        <v>74</v>
      </c>
      <c r="AE349" t="s">
        <v>74</v>
      </c>
      <c r="AF349" t="s">
        <v>74</v>
      </c>
      <c r="AG349">
        <v>18</v>
      </c>
      <c r="AH349">
        <v>7</v>
      </c>
      <c r="AI349">
        <v>7</v>
      </c>
      <c r="AJ349">
        <v>0</v>
      </c>
      <c r="AK349">
        <v>2</v>
      </c>
      <c r="AL349" t="s">
        <v>153</v>
      </c>
      <c r="AM349" t="s">
        <v>84</v>
      </c>
      <c r="AN349" t="s">
        <v>154</v>
      </c>
      <c r="AO349" t="s">
        <v>139</v>
      </c>
      <c r="AP349" t="s">
        <v>74</v>
      </c>
      <c r="AQ349" t="s">
        <v>74</v>
      </c>
      <c r="AR349" t="s">
        <v>141</v>
      </c>
      <c r="AS349" t="s">
        <v>142</v>
      </c>
      <c r="AT349" t="s">
        <v>3714</v>
      </c>
      <c r="AU349">
        <v>1994</v>
      </c>
      <c r="AV349">
        <v>14</v>
      </c>
      <c r="AW349">
        <v>4</v>
      </c>
      <c r="AX349" t="s">
        <v>74</v>
      </c>
      <c r="AY349" t="s">
        <v>74</v>
      </c>
      <c r="AZ349" t="s">
        <v>74</v>
      </c>
      <c r="BA349" t="s">
        <v>74</v>
      </c>
      <c r="BB349">
        <v>261</v>
      </c>
      <c r="BC349">
        <v>268</v>
      </c>
      <c r="BD349" t="s">
        <v>74</v>
      </c>
      <c r="BE349" t="s">
        <v>74</v>
      </c>
      <c r="BF349" t="s">
        <v>74</v>
      </c>
      <c r="BG349" t="s">
        <v>74</v>
      </c>
      <c r="BH349" t="s">
        <v>74</v>
      </c>
      <c r="BI349">
        <v>8</v>
      </c>
      <c r="BJ349" t="s">
        <v>143</v>
      </c>
      <c r="BK349" t="s">
        <v>93</v>
      </c>
      <c r="BL349" t="s">
        <v>144</v>
      </c>
      <c r="BM349" t="s">
        <v>4062</v>
      </c>
      <c r="BN349" t="s">
        <v>74</v>
      </c>
      <c r="BO349" t="s">
        <v>74</v>
      </c>
      <c r="BP349" t="s">
        <v>74</v>
      </c>
      <c r="BQ349" t="s">
        <v>74</v>
      </c>
      <c r="BR349" t="s">
        <v>96</v>
      </c>
      <c r="BS349" t="s">
        <v>4073</v>
      </c>
      <c r="BT349" t="str">
        <f>HYPERLINK("https%3A%2F%2Fwww.webofscience.com%2Fwos%2Fwoscc%2Ffull-record%2FWOS:A1994NL12000005","View Full Record in Web of Science")</f>
        <v>View Full Record in Web of Science</v>
      </c>
    </row>
    <row r="350" spans="1:72" x14ac:dyDescent="0.15">
      <c r="A350" t="s">
        <v>72</v>
      </c>
      <c r="B350" t="s">
        <v>4074</v>
      </c>
      <c r="C350" t="s">
        <v>74</v>
      </c>
      <c r="D350" t="s">
        <v>74</v>
      </c>
      <c r="E350" t="s">
        <v>74</v>
      </c>
      <c r="F350" t="s">
        <v>4074</v>
      </c>
      <c r="G350" t="s">
        <v>74</v>
      </c>
      <c r="H350" t="s">
        <v>74</v>
      </c>
      <c r="I350" t="s">
        <v>4075</v>
      </c>
      <c r="J350" t="s">
        <v>132</v>
      </c>
      <c r="K350" t="s">
        <v>74</v>
      </c>
      <c r="L350" t="s">
        <v>74</v>
      </c>
      <c r="M350" t="s">
        <v>77</v>
      </c>
      <c r="N350" t="s">
        <v>78</v>
      </c>
      <c r="O350" t="s">
        <v>74</v>
      </c>
      <c r="P350" t="s">
        <v>74</v>
      </c>
      <c r="Q350" t="s">
        <v>74</v>
      </c>
      <c r="R350" t="s">
        <v>74</v>
      </c>
      <c r="S350" t="s">
        <v>74</v>
      </c>
      <c r="T350" t="s">
        <v>74</v>
      </c>
      <c r="U350" t="s">
        <v>74</v>
      </c>
      <c r="V350" t="s">
        <v>4076</v>
      </c>
      <c r="W350" t="s">
        <v>74</v>
      </c>
      <c r="X350" t="s">
        <v>74</v>
      </c>
      <c r="Y350" t="s">
        <v>4077</v>
      </c>
      <c r="Z350" t="s">
        <v>74</v>
      </c>
      <c r="AA350" t="s">
        <v>74</v>
      </c>
      <c r="AB350" t="s">
        <v>4078</v>
      </c>
      <c r="AC350" t="s">
        <v>74</v>
      </c>
      <c r="AD350" t="s">
        <v>74</v>
      </c>
      <c r="AE350" t="s">
        <v>74</v>
      </c>
      <c r="AF350" t="s">
        <v>74</v>
      </c>
      <c r="AG350">
        <v>21</v>
      </c>
      <c r="AH350">
        <v>54</v>
      </c>
      <c r="AI350">
        <v>58</v>
      </c>
      <c r="AJ350">
        <v>0</v>
      </c>
      <c r="AK350">
        <v>9</v>
      </c>
      <c r="AL350" t="s">
        <v>153</v>
      </c>
      <c r="AM350" t="s">
        <v>84</v>
      </c>
      <c r="AN350" t="s">
        <v>154</v>
      </c>
      <c r="AO350" t="s">
        <v>139</v>
      </c>
      <c r="AP350" t="s">
        <v>74</v>
      </c>
      <c r="AQ350" t="s">
        <v>74</v>
      </c>
      <c r="AR350" t="s">
        <v>141</v>
      </c>
      <c r="AS350" t="s">
        <v>142</v>
      </c>
      <c r="AT350" t="s">
        <v>3714</v>
      </c>
      <c r="AU350">
        <v>1994</v>
      </c>
      <c r="AV350">
        <v>14</v>
      </c>
      <c r="AW350">
        <v>4</v>
      </c>
      <c r="AX350" t="s">
        <v>74</v>
      </c>
      <c r="AY350" t="s">
        <v>74</v>
      </c>
      <c r="AZ350" t="s">
        <v>74</v>
      </c>
      <c r="BA350" t="s">
        <v>74</v>
      </c>
      <c r="BB350">
        <v>269</v>
      </c>
      <c r="BC350">
        <v>274</v>
      </c>
      <c r="BD350" t="s">
        <v>74</v>
      </c>
      <c r="BE350" t="s">
        <v>74</v>
      </c>
      <c r="BF350" t="s">
        <v>74</v>
      </c>
      <c r="BG350" t="s">
        <v>74</v>
      </c>
      <c r="BH350" t="s">
        <v>74</v>
      </c>
      <c r="BI350">
        <v>6</v>
      </c>
      <c r="BJ350" t="s">
        <v>143</v>
      </c>
      <c r="BK350" t="s">
        <v>93</v>
      </c>
      <c r="BL350" t="s">
        <v>144</v>
      </c>
      <c r="BM350" t="s">
        <v>4062</v>
      </c>
      <c r="BN350" t="s">
        <v>74</v>
      </c>
      <c r="BO350" t="s">
        <v>74</v>
      </c>
      <c r="BP350" t="s">
        <v>74</v>
      </c>
      <c r="BQ350" t="s">
        <v>74</v>
      </c>
      <c r="BR350" t="s">
        <v>96</v>
      </c>
      <c r="BS350" t="s">
        <v>4079</v>
      </c>
      <c r="BT350" t="str">
        <f>HYPERLINK("https%3A%2F%2Fwww.webofscience.com%2Fwos%2Fwoscc%2Ffull-record%2FWOS:A1994NL12000006","View Full Record in Web of Science")</f>
        <v>View Full Record in Web of Science</v>
      </c>
    </row>
    <row r="351" spans="1:72" x14ac:dyDescent="0.15">
      <c r="A351" t="s">
        <v>72</v>
      </c>
      <c r="B351" t="s">
        <v>4080</v>
      </c>
      <c r="C351" t="s">
        <v>74</v>
      </c>
      <c r="D351" t="s">
        <v>74</v>
      </c>
      <c r="E351" t="s">
        <v>74</v>
      </c>
      <c r="F351" t="s">
        <v>4080</v>
      </c>
      <c r="G351" t="s">
        <v>74</v>
      </c>
      <c r="H351" t="s">
        <v>74</v>
      </c>
      <c r="I351" t="s">
        <v>4081</v>
      </c>
      <c r="J351" t="s">
        <v>132</v>
      </c>
      <c r="K351" t="s">
        <v>74</v>
      </c>
      <c r="L351" t="s">
        <v>74</v>
      </c>
      <c r="M351" t="s">
        <v>77</v>
      </c>
      <c r="N351" t="s">
        <v>78</v>
      </c>
      <c r="O351" t="s">
        <v>74</v>
      </c>
      <c r="P351" t="s">
        <v>74</v>
      </c>
      <c r="Q351" t="s">
        <v>74</v>
      </c>
      <c r="R351" t="s">
        <v>74</v>
      </c>
      <c r="S351" t="s">
        <v>74</v>
      </c>
      <c r="T351" t="s">
        <v>74</v>
      </c>
      <c r="U351" t="s">
        <v>74</v>
      </c>
      <c r="V351" t="s">
        <v>4082</v>
      </c>
      <c r="W351" t="s">
        <v>4083</v>
      </c>
      <c r="X351" t="s">
        <v>136</v>
      </c>
      <c r="Y351" t="s">
        <v>4084</v>
      </c>
      <c r="Z351" t="s">
        <v>74</v>
      </c>
      <c r="AA351" t="s">
        <v>4085</v>
      </c>
      <c r="AB351" t="s">
        <v>4086</v>
      </c>
      <c r="AC351" t="s">
        <v>74</v>
      </c>
      <c r="AD351" t="s">
        <v>74</v>
      </c>
      <c r="AE351" t="s">
        <v>74</v>
      </c>
      <c r="AF351" t="s">
        <v>74</v>
      </c>
      <c r="AG351">
        <v>19</v>
      </c>
      <c r="AH351">
        <v>23</v>
      </c>
      <c r="AI351">
        <v>25</v>
      </c>
      <c r="AJ351">
        <v>0</v>
      </c>
      <c r="AK351">
        <v>10</v>
      </c>
      <c r="AL351" t="s">
        <v>153</v>
      </c>
      <c r="AM351" t="s">
        <v>84</v>
      </c>
      <c r="AN351" t="s">
        <v>154</v>
      </c>
      <c r="AO351" t="s">
        <v>139</v>
      </c>
      <c r="AP351" t="s">
        <v>74</v>
      </c>
      <c r="AQ351" t="s">
        <v>74</v>
      </c>
      <c r="AR351" t="s">
        <v>141</v>
      </c>
      <c r="AS351" t="s">
        <v>142</v>
      </c>
      <c r="AT351" t="s">
        <v>3714</v>
      </c>
      <c r="AU351">
        <v>1994</v>
      </c>
      <c r="AV351">
        <v>14</v>
      </c>
      <c r="AW351">
        <v>4</v>
      </c>
      <c r="AX351" t="s">
        <v>74</v>
      </c>
      <c r="AY351" t="s">
        <v>74</v>
      </c>
      <c r="AZ351" t="s">
        <v>74</v>
      </c>
      <c r="BA351" t="s">
        <v>74</v>
      </c>
      <c r="BB351">
        <v>275</v>
      </c>
      <c r="BC351">
        <v>278</v>
      </c>
      <c r="BD351" t="s">
        <v>74</v>
      </c>
      <c r="BE351" t="s">
        <v>74</v>
      </c>
      <c r="BF351" t="s">
        <v>74</v>
      </c>
      <c r="BG351" t="s">
        <v>74</v>
      </c>
      <c r="BH351" t="s">
        <v>74</v>
      </c>
      <c r="BI351">
        <v>4</v>
      </c>
      <c r="BJ351" t="s">
        <v>143</v>
      </c>
      <c r="BK351" t="s">
        <v>93</v>
      </c>
      <c r="BL351" t="s">
        <v>144</v>
      </c>
      <c r="BM351" t="s">
        <v>4062</v>
      </c>
      <c r="BN351" t="s">
        <v>74</v>
      </c>
      <c r="BO351" t="s">
        <v>74</v>
      </c>
      <c r="BP351" t="s">
        <v>74</v>
      </c>
      <c r="BQ351" t="s">
        <v>74</v>
      </c>
      <c r="BR351" t="s">
        <v>96</v>
      </c>
      <c r="BS351" t="s">
        <v>4087</v>
      </c>
      <c r="BT351" t="str">
        <f>HYPERLINK("https%3A%2F%2Fwww.webofscience.com%2Fwos%2Fwoscc%2Ffull-record%2FWOS:A1994NL12000007","View Full Record in Web of Science")</f>
        <v>View Full Record in Web of Science</v>
      </c>
    </row>
    <row r="352" spans="1:72" x14ac:dyDescent="0.15">
      <c r="A352" t="s">
        <v>72</v>
      </c>
      <c r="B352" t="s">
        <v>4088</v>
      </c>
      <c r="C352" t="s">
        <v>74</v>
      </c>
      <c r="D352" t="s">
        <v>74</v>
      </c>
      <c r="E352" t="s">
        <v>74</v>
      </c>
      <c r="F352" t="s">
        <v>4088</v>
      </c>
      <c r="G352" t="s">
        <v>74</v>
      </c>
      <c r="H352" t="s">
        <v>74</v>
      </c>
      <c r="I352" t="s">
        <v>4089</v>
      </c>
      <c r="J352" t="s">
        <v>132</v>
      </c>
      <c r="K352" t="s">
        <v>74</v>
      </c>
      <c r="L352" t="s">
        <v>74</v>
      </c>
      <c r="M352" t="s">
        <v>77</v>
      </c>
      <c r="N352" t="s">
        <v>78</v>
      </c>
      <c r="O352" t="s">
        <v>74</v>
      </c>
      <c r="P352" t="s">
        <v>74</v>
      </c>
      <c r="Q352" t="s">
        <v>74</v>
      </c>
      <c r="R352" t="s">
        <v>74</v>
      </c>
      <c r="S352" t="s">
        <v>74</v>
      </c>
      <c r="T352" t="s">
        <v>74</v>
      </c>
      <c r="U352" t="s">
        <v>4090</v>
      </c>
      <c r="V352" t="s">
        <v>4091</v>
      </c>
      <c r="W352" t="s">
        <v>4092</v>
      </c>
      <c r="X352" t="s">
        <v>74</v>
      </c>
      <c r="Y352" t="s">
        <v>74</v>
      </c>
      <c r="Z352" t="s">
        <v>74</v>
      </c>
      <c r="AA352" t="s">
        <v>4093</v>
      </c>
      <c r="AB352" t="s">
        <v>4094</v>
      </c>
      <c r="AC352" t="s">
        <v>74</v>
      </c>
      <c r="AD352" t="s">
        <v>74</v>
      </c>
      <c r="AE352" t="s">
        <v>74</v>
      </c>
      <c r="AF352" t="s">
        <v>74</v>
      </c>
      <c r="AG352">
        <v>26</v>
      </c>
      <c r="AH352">
        <v>24</v>
      </c>
      <c r="AI352">
        <v>25</v>
      </c>
      <c r="AJ352">
        <v>0</v>
      </c>
      <c r="AK352">
        <v>1</v>
      </c>
      <c r="AL352" t="s">
        <v>153</v>
      </c>
      <c r="AM352" t="s">
        <v>84</v>
      </c>
      <c r="AN352" t="s">
        <v>154</v>
      </c>
      <c r="AO352" t="s">
        <v>139</v>
      </c>
      <c r="AP352" t="s">
        <v>74</v>
      </c>
      <c r="AQ352" t="s">
        <v>74</v>
      </c>
      <c r="AR352" t="s">
        <v>141</v>
      </c>
      <c r="AS352" t="s">
        <v>142</v>
      </c>
      <c r="AT352" t="s">
        <v>3714</v>
      </c>
      <c r="AU352">
        <v>1994</v>
      </c>
      <c r="AV352">
        <v>14</v>
      </c>
      <c r="AW352">
        <v>4</v>
      </c>
      <c r="AX352" t="s">
        <v>74</v>
      </c>
      <c r="AY352" t="s">
        <v>74</v>
      </c>
      <c r="AZ352" t="s">
        <v>74</v>
      </c>
      <c r="BA352" t="s">
        <v>74</v>
      </c>
      <c r="BB352">
        <v>285</v>
      </c>
      <c r="BC352">
        <v>290</v>
      </c>
      <c r="BD352" t="s">
        <v>74</v>
      </c>
      <c r="BE352" t="s">
        <v>74</v>
      </c>
      <c r="BF352" t="s">
        <v>74</v>
      </c>
      <c r="BG352" t="s">
        <v>74</v>
      </c>
      <c r="BH352" t="s">
        <v>74</v>
      </c>
      <c r="BI352">
        <v>6</v>
      </c>
      <c r="BJ352" t="s">
        <v>143</v>
      </c>
      <c r="BK352" t="s">
        <v>93</v>
      </c>
      <c r="BL352" t="s">
        <v>144</v>
      </c>
      <c r="BM352" t="s">
        <v>4062</v>
      </c>
      <c r="BN352" t="s">
        <v>74</v>
      </c>
      <c r="BO352" t="s">
        <v>74</v>
      </c>
      <c r="BP352" t="s">
        <v>74</v>
      </c>
      <c r="BQ352" t="s">
        <v>74</v>
      </c>
      <c r="BR352" t="s">
        <v>96</v>
      </c>
      <c r="BS352" t="s">
        <v>4095</v>
      </c>
      <c r="BT352" t="str">
        <f>HYPERLINK("https%3A%2F%2Fwww.webofscience.com%2Fwos%2Fwoscc%2Ffull-record%2FWOS:A1994NL12000009","View Full Record in Web of Science")</f>
        <v>View Full Record in Web of Science</v>
      </c>
    </row>
    <row r="353" spans="1:72" x14ac:dyDescent="0.15">
      <c r="A353" t="s">
        <v>72</v>
      </c>
      <c r="B353" t="s">
        <v>4096</v>
      </c>
      <c r="C353" t="s">
        <v>74</v>
      </c>
      <c r="D353" t="s">
        <v>74</v>
      </c>
      <c r="E353" t="s">
        <v>74</v>
      </c>
      <c r="F353" t="s">
        <v>4096</v>
      </c>
      <c r="G353" t="s">
        <v>74</v>
      </c>
      <c r="H353" t="s">
        <v>74</v>
      </c>
      <c r="I353" t="s">
        <v>4097</v>
      </c>
      <c r="J353" t="s">
        <v>1240</v>
      </c>
      <c r="K353" t="s">
        <v>74</v>
      </c>
      <c r="L353" t="s">
        <v>74</v>
      </c>
      <c r="M353" t="s">
        <v>77</v>
      </c>
      <c r="N353" t="s">
        <v>78</v>
      </c>
      <c r="O353" t="s">
        <v>74</v>
      </c>
      <c r="P353" t="s">
        <v>74</v>
      </c>
      <c r="Q353" t="s">
        <v>74</v>
      </c>
      <c r="R353" t="s">
        <v>74</v>
      </c>
      <c r="S353" t="s">
        <v>74</v>
      </c>
      <c r="T353" t="s">
        <v>74</v>
      </c>
      <c r="U353" t="s">
        <v>4098</v>
      </c>
      <c r="V353" t="s">
        <v>4099</v>
      </c>
      <c r="W353" t="s">
        <v>74</v>
      </c>
      <c r="X353" t="s">
        <v>74</v>
      </c>
      <c r="Y353" t="s">
        <v>4100</v>
      </c>
      <c r="Z353" t="s">
        <v>74</v>
      </c>
      <c r="AA353" t="s">
        <v>74</v>
      </c>
      <c r="AB353" t="s">
        <v>74</v>
      </c>
      <c r="AC353" t="s">
        <v>74</v>
      </c>
      <c r="AD353" t="s">
        <v>74</v>
      </c>
      <c r="AE353" t="s">
        <v>74</v>
      </c>
      <c r="AF353" t="s">
        <v>74</v>
      </c>
      <c r="AG353">
        <v>52</v>
      </c>
      <c r="AH353">
        <v>20</v>
      </c>
      <c r="AI353">
        <v>21</v>
      </c>
      <c r="AJ353">
        <v>0</v>
      </c>
      <c r="AK353">
        <v>0</v>
      </c>
      <c r="AL353" t="s">
        <v>179</v>
      </c>
      <c r="AM353" t="s">
        <v>180</v>
      </c>
      <c r="AN353" t="s">
        <v>181</v>
      </c>
      <c r="AO353" t="s">
        <v>1244</v>
      </c>
      <c r="AP353" t="s">
        <v>74</v>
      </c>
      <c r="AQ353" t="s">
        <v>74</v>
      </c>
      <c r="AR353" t="s">
        <v>1245</v>
      </c>
      <c r="AS353" t="s">
        <v>1246</v>
      </c>
      <c r="AT353" t="s">
        <v>3714</v>
      </c>
      <c r="AU353">
        <v>1994</v>
      </c>
      <c r="AV353">
        <v>81</v>
      </c>
      <c r="AW353" t="s">
        <v>4101</v>
      </c>
      <c r="AX353" t="s">
        <v>74</v>
      </c>
      <c r="AY353" t="s">
        <v>74</v>
      </c>
      <c r="AZ353" t="s">
        <v>74</v>
      </c>
      <c r="BA353" t="s">
        <v>74</v>
      </c>
      <c r="BB353">
        <v>151</v>
      </c>
      <c r="BC353">
        <v>164</v>
      </c>
      <c r="BD353" t="s">
        <v>74</v>
      </c>
      <c r="BE353" t="s">
        <v>4102</v>
      </c>
      <c r="BF353" t="str">
        <f>HYPERLINK("http://dx.doi.org/10.1016/0034-6667(94)90105-8","http://dx.doi.org/10.1016/0034-6667(94)90105-8")</f>
        <v>http://dx.doi.org/10.1016/0034-6667(94)90105-8</v>
      </c>
      <c r="BG353" t="s">
        <v>74</v>
      </c>
      <c r="BH353" t="s">
        <v>74</v>
      </c>
      <c r="BI353">
        <v>14</v>
      </c>
      <c r="BJ353" t="s">
        <v>1249</v>
      </c>
      <c r="BK353" t="s">
        <v>93</v>
      </c>
      <c r="BL353" t="s">
        <v>1249</v>
      </c>
      <c r="BM353" t="s">
        <v>4103</v>
      </c>
      <c r="BN353" t="s">
        <v>74</v>
      </c>
      <c r="BO353" t="s">
        <v>74</v>
      </c>
      <c r="BP353" t="s">
        <v>74</v>
      </c>
      <c r="BQ353" t="s">
        <v>74</v>
      </c>
      <c r="BR353" t="s">
        <v>96</v>
      </c>
      <c r="BS353" t="s">
        <v>4104</v>
      </c>
      <c r="BT353" t="str">
        <f>HYPERLINK("https%3A%2F%2Fwww.webofscience.com%2Fwos%2Fwoscc%2Ffull-record%2FWOS:A1994NP25700004","View Full Record in Web of Science")</f>
        <v>View Full Record in Web of Science</v>
      </c>
    </row>
    <row r="354" spans="1:72" x14ac:dyDescent="0.15">
      <c r="A354" t="s">
        <v>72</v>
      </c>
      <c r="B354" t="s">
        <v>4105</v>
      </c>
      <c r="C354" t="s">
        <v>74</v>
      </c>
      <c r="D354" t="s">
        <v>74</v>
      </c>
      <c r="E354" t="s">
        <v>74</v>
      </c>
      <c r="F354" t="s">
        <v>4105</v>
      </c>
      <c r="G354" t="s">
        <v>74</v>
      </c>
      <c r="H354" t="s">
        <v>74</v>
      </c>
      <c r="I354" t="s">
        <v>4106</v>
      </c>
      <c r="J354" t="s">
        <v>4107</v>
      </c>
      <c r="K354" t="s">
        <v>74</v>
      </c>
      <c r="L354" t="s">
        <v>74</v>
      </c>
      <c r="M354" t="s">
        <v>77</v>
      </c>
      <c r="N354" t="s">
        <v>78</v>
      </c>
      <c r="O354" t="s">
        <v>74</v>
      </c>
      <c r="P354" t="s">
        <v>74</v>
      </c>
      <c r="Q354" t="s">
        <v>74</v>
      </c>
      <c r="R354" t="s">
        <v>74</v>
      </c>
      <c r="S354" t="s">
        <v>74</v>
      </c>
      <c r="T354" t="s">
        <v>74</v>
      </c>
      <c r="U354" t="s">
        <v>74</v>
      </c>
      <c r="V354" t="s">
        <v>4108</v>
      </c>
      <c r="W354" t="s">
        <v>74</v>
      </c>
      <c r="X354" t="s">
        <v>74</v>
      </c>
      <c r="Y354" t="s">
        <v>4109</v>
      </c>
      <c r="Z354" t="s">
        <v>74</v>
      </c>
      <c r="AA354" t="s">
        <v>4110</v>
      </c>
      <c r="AB354" t="s">
        <v>4111</v>
      </c>
      <c r="AC354" t="s">
        <v>74</v>
      </c>
      <c r="AD354" t="s">
        <v>74</v>
      </c>
      <c r="AE354" t="s">
        <v>74</v>
      </c>
      <c r="AF354" t="s">
        <v>74</v>
      </c>
      <c r="AG354">
        <v>0</v>
      </c>
      <c r="AH354">
        <v>161</v>
      </c>
      <c r="AI354">
        <v>169</v>
      </c>
      <c r="AJ354">
        <v>1</v>
      </c>
      <c r="AK354">
        <v>10</v>
      </c>
      <c r="AL354" t="s">
        <v>3166</v>
      </c>
      <c r="AM354" t="s">
        <v>3167</v>
      </c>
      <c r="AN354" t="s">
        <v>3168</v>
      </c>
      <c r="AO354" t="s">
        <v>4112</v>
      </c>
      <c r="AP354" t="s">
        <v>74</v>
      </c>
      <c r="AQ354" t="s">
        <v>74</v>
      </c>
      <c r="AR354" t="s">
        <v>4113</v>
      </c>
      <c r="AS354" t="s">
        <v>4114</v>
      </c>
      <c r="AT354" t="s">
        <v>3714</v>
      </c>
      <c r="AU354">
        <v>1994</v>
      </c>
      <c r="AV354">
        <v>46</v>
      </c>
      <c r="AW354">
        <v>3</v>
      </c>
      <c r="AX354" t="s">
        <v>74</v>
      </c>
      <c r="AY354" t="s">
        <v>74</v>
      </c>
      <c r="AZ354" t="s">
        <v>74</v>
      </c>
      <c r="BA354" t="s">
        <v>74</v>
      </c>
      <c r="BB354">
        <v>325</v>
      </c>
      <c r="BC354">
        <v>338</v>
      </c>
      <c r="BD354" t="s">
        <v>74</v>
      </c>
      <c r="BE354" t="s">
        <v>4115</v>
      </c>
      <c r="BF354" t="str">
        <f>HYPERLINK("http://dx.doi.org/10.1034/j.1600-0870.1994.t01-1-00007.x","http://dx.doi.org/10.1034/j.1600-0870.1994.t01-1-00007.x")</f>
        <v>http://dx.doi.org/10.1034/j.1600-0870.1994.t01-1-00007.x</v>
      </c>
      <c r="BG354" t="s">
        <v>74</v>
      </c>
      <c r="BH354" t="s">
        <v>74</v>
      </c>
      <c r="BI354">
        <v>14</v>
      </c>
      <c r="BJ354" t="s">
        <v>869</v>
      </c>
      <c r="BK354" t="s">
        <v>93</v>
      </c>
      <c r="BL354" t="s">
        <v>869</v>
      </c>
      <c r="BM354" t="s">
        <v>4116</v>
      </c>
      <c r="BN354" t="s">
        <v>74</v>
      </c>
      <c r="BO354" t="s">
        <v>74</v>
      </c>
      <c r="BP354" t="s">
        <v>74</v>
      </c>
      <c r="BQ354" t="s">
        <v>74</v>
      </c>
      <c r="BR354" t="s">
        <v>96</v>
      </c>
      <c r="BS354" t="s">
        <v>4117</v>
      </c>
      <c r="BT354" t="str">
        <f>HYPERLINK("https%3A%2F%2Fwww.webofscience.com%2Fwos%2Fwoscc%2Ffull-record%2FWOS:A1994NL58800007","View Full Record in Web of Science")</f>
        <v>View Full Record in Web of Science</v>
      </c>
    </row>
    <row r="355" spans="1:72" x14ac:dyDescent="0.15">
      <c r="A355" t="s">
        <v>72</v>
      </c>
      <c r="B355" t="s">
        <v>4118</v>
      </c>
      <c r="C355" t="s">
        <v>74</v>
      </c>
      <c r="D355" t="s">
        <v>74</v>
      </c>
      <c r="E355" t="s">
        <v>74</v>
      </c>
      <c r="F355" t="s">
        <v>4118</v>
      </c>
      <c r="G355" t="s">
        <v>74</v>
      </c>
      <c r="H355" t="s">
        <v>74</v>
      </c>
      <c r="I355" t="s">
        <v>4119</v>
      </c>
      <c r="J355" t="s">
        <v>4120</v>
      </c>
      <c r="K355" t="s">
        <v>74</v>
      </c>
      <c r="L355" t="s">
        <v>74</v>
      </c>
      <c r="M355" t="s">
        <v>77</v>
      </c>
      <c r="N355" t="s">
        <v>557</v>
      </c>
      <c r="O355" t="s">
        <v>74</v>
      </c>
      <c r="P355" t="s">
        <v>74</v>
      </c>
      <c r="Q355" t="s">
        <v>74</v>
      </c>
      <c r="R355" t="s">
        <v>74</v>
      </c>
      <c r="S355" t="s">
        <v>74</v>
      </c>
      <c r="T355" t="s">
        <v>4121</v>
      </c>
      <c r="U355" t="s">
        <v>74</v>
      </c>
      <c r="V355" t="s">
        <v>4122</v>
      </c>
      <c r="W355" t="s">
        <v>74</v>
      </c>
      <c r="X355" t="s">
        <v>74</v>
      </c>
      <c r="Y355" t="s">
        <v>4123</v>
      </c>
      <c r="Z355" t="s">
        <v>74</v>
      </c>
      <c r="AA355" t="s">
        <v>74</v>
      </c>
      <c r="AB355" t="s">
        <v>74</v>
      </c>
      <c r="AC355" t="s">
        <v>74</v>
      </c>
      <c r="AD355" t="s">
        <v>74</v>
      </c>
      <c r="AE355" t="s">
        <v>74</v>
      </c>
      <c r="AF355" t="s">
        <v>74</v>
      </c>
      <c r="AG355">
        <v>2</v>
      </c>
      <c r="AH355">
        <v>14</v>
      </c>
      <c r="AI355">
        <v>14</v>
      </c>
      <c r="AJ355">
        <v>1</v>
      </c>
      <c r="AK355">
        <v>3</v>
      </c>
      <c r="AL355" t="s">
        <v>4124</v>
      </c>
      <c r="AM355" t="s">
        <v>305</v>
      </c>
      <c r="AN355" t="s">
        <v>4125</v>
      </c>
      <c r="AO355" t="s">
        <v>4126</v>
      </c>
      <c r="AP355" t="s">
        <v>74</v>
      </c>
      <c r="AQ355" t="s">
        <v>74</v>
      </c>
      <c r="AR355" t="s">
        <v>4127</v>
      </c>
      <c r="AS355" t="s">
        <v>4128</v>
      </c>
      <c r="AT355" t="s">
        <v>3714</v>
      </c>
      <c r="AU355">
        <v>1994</v>
      </c>
      <c r="AV355">
        <v>10</v>
      </c>
      <c r="AW355">
        <v>3</v>
      </c>
      <c r="AX355" t="s">
        <v>74</v>
      </c>
      <c r="AY355" t="s">
        <v>74</v>
      </c>
      <c r="AZ355" t="s">
        <v>74</v>
      </c>
      <c r="BA355" t="s">
        <v>74</v>
      </c>
      <c r="BB355">
        <v>356</v>
      </c>
      <c r="BC355">
        <v>357</v>
      </c>
      <c r="BD355" t="s">
        <v>74</v>
      </c>
      <c r="BE355" t="s">
        <v>4129</v>
      </c>
      <c r="BF355" t="str">
        <f>HYPERLINK("http://dx.doi.org/10.1007/BF00414882","http://dx.doi.org/10.1007/BF00414882")</f>
        <v>http://dx.doi.org/10.1007/BF00414882</v>
      </c>
      <c r="BG355" t="s">
        <v>74</v>
      </c>
      <c r="BH355" t="s">
        <v>74</v>
      </c>
      <c r="BI355">
        <v>2</v>
      </c>
      <c r="BJ355" t="s">
        <v>3035</v>
      </c>
      <c r="BK355" t="s">
        <v>93</v>
      </c>
      <c r="BL355" t="s">
        <v>3035</v>
      </c>
      <c r="BM355" t="s">
        <v>4130</v>
      </c>
      <c r="BN355">
        <v>24421030</v>
      </c>
      <c r="BO355" t="s">
        <v>74</v>
      </c>
      <c r="BP355" t="s">
        <v>74</v>
      </c>
      <c r="BQ355" t="s">
        <v>74</v>
      </c>
      <c r="BR355" t="s">
        <v>96</v>
      </c>
      <c r="BS355" t="s">
        <v>4131</v>
      </c>
      <c r="BT355" t="str">
        <f>HYPERLINK("https%3A%2F%2Fwww.webofscience.com%2Fwos%2Fwoscc%2Ffull-record%2FWOS:A1994NL85600030","View Full Record in Web of Science")</f>
        <v>View Full Record in Web of Science</v>
      </c>
    </row>
    <row r="356" spans="1:72" x14ac:dyDescent="0.15">
      <c r="A356" t="s">
        <v>72</v>
      </c>
      <c r="B356" t="s">
        <v>4132</v>
      </c>
      <c r="C356" t="s">
        <v>74</v>
      </c>
      <c r="D356" t="s">
        <v>74</v>
      </c>
      <c r="E356" t="s">
        <v>74</v>
      </c>
      <c r="F356" t="s">
        <v>4132</v>
      </c>
      <c r="G356" t="s">
        <v>74</v>
      </c>
      <c r="H356" t="s">
        <v>74</v>
      </c>
      <c r="I356" t="s">
        <v>4133</v>
      </c>
      <c r="J356" t="s">
        <v>4134</v>
      </c>
      <c r="K356" t="s">
        <v>74</v>
      </c>
      <c r="L356" t="s">
        <v>74</v>
      </c>
      <c r="M356" t="s">
        <v>77</v>
      </c>
      <c r="N356" t="s">
        <v>78</v>
      </c>
      <c r="O356" t="s">
        <v>74</v>
      </c>
      <c r="P356" t="s">
        <v>74</v>
      </c>
      <c r="Q356" t="s">
        <v>74</v>
      </c>
      <c r="R356" t="s">
        <v>74</v>
      </c>
      <c r="S356" t="s">
        <v>74</v>
      </c>
      <c r="T356" t="s">
        <v>74</v>
      </c>
      <c r="U356" t="s">
        <v>4135</v>
      </c>
      <c r="V356" t="s">
        <v>4136</v>
      </c>
      <c r="W356" t="s">
        <v>4137</v>
      </c>
      <c r="X356" t="s">
        <v>74</v>
      </c>
      <c r="Y356" t="s">
        <v>4138</v>
      </c>
      <c r="Z356" t="s">
        <v>74</v>
      </c>
      <c r="AA356" t="s">
        <v>74</v>
      </c>
      <c r="AB356" t="s">
        <v>74</v>
      </c>
      <c r="AC356" t="s">
        <v>74</v>
      </c>
      <c r="AD356" t="s">
        <v>74</v>
      </c>
      <c r="AE356" t="s">
        <v>74</v>
      </c>
      <c r="AF356" t="s">
        <v>74</v>
      </c>
      <c r="AG356">
        <v>27</v>
      </c>
      <c r="AH356">
        <v>52</v>
      </c>
      <c r="AI356">
        <v>60</v>
      </c>
      <c r="AJ356">
        <v>0</v>
      </c>
      <c r="AK356">
        <v>5</v>
      </c>
      <c r="AL356" t="s">
        <v>4139</v>
      </c>
      <c r="AM356" t="s">
        <v>305</v>
      </c>
      <c r="AN356" t="s">
        <v>4140</v>
      </c>
      <c r="AO356" t="s">
        <v>4141</v>
      </c>
      <c r="AP356" t="s">
        <v>74</v>
      </c>
      <c r="AQ356" t="s">
        <v>74</v>
      </c>
      <c r="AR356" t="s">
        <v>4142</v>
      </c>
      <c r="AS356" t="s">
        <v>4143</v>
      </c>
      <c r="AT356" t="s">
        <v>4144</v>
      </c>
      <c r="AU356">
        <v>1994</v>
      </c>
      <c r="AV356">
        <v>344</v>
      </c>
      <c r="AW356">
        <v>1308</v>
      </c>
      <c r="AX356" t="s">
        <v>74</v>
      </c>
      <c r="AY356" t="s">
        <v>74</v>
      </c>
      <c r="AZ356" t="s">
        <v>74</v>
      </c>
      <c r="BA356" t="s">
        <v>74</v>
      </c>
      <c r="BB356">
        <v>201</v>
      </c>
      <c r="BC356">
        <v>212</v>
      </c>
      <c r="BD356" t="s">
        <v>74</v>
      </c>
      <c r="BE356" t="s">
        <v>4145</v>
      </c>
      <c r="BF356" t="str">
        <f>HYPERLINK("http://dx.doi.org/10.1098/rstb.1994.0061","http://dx.doi.org/10.1098/rstb.1994.0061")</f>
        <v>http://dx.doi.org/10.1098/rstb.1994.0061</v>
      </c>
      <c r="BG356" t="s">
        <v>74</v>
      </c>
      <c r="BH356" t="s">
        <v>74</v>
      </c>
      <c r="BI356">
        <v>12</v>
      </c>
      <c r="BJ356" t="s">
        <v>883</v>
      </c>
      <c r="BK356" t="s">
        <v>93</v>
      </c>
      <c r="BL356" t="s">
        <v>884</v>
      </c>
      <c r="BM356" t="s">
        <v>4146</v>
      </c>
      <c r="BN356" t="s">
        <v>74</v>
      </c>
      <c r="BO356" t="s">
        <v>74</v>
      </c>
      <c r="BP356" t="s">
        <v>74</v>
      </c>
      <c r="BQ356" t="s">
        <v>74</v>
      </c>
      <c r="BR356" t="s">
        <v>96</v>
      </c>
      <c r="BS356" t="s">
        <v>4147</v>
      </c>
      <c r="BT356" t="str">
        <f>HYPERLINK("https%3A%2F%2Fwww.webofscience.com%2Fwos%2Fwoscc%2Ffull-record%2FWOS:A1994NM57100004","View Full Record in Web of Science")</f>
        <v>View Full Record in Web of Science</v>
      </c>
    </row>
    <row r="357" spans="1:72" x14ac:dyDescent="0.15">
      <c r="A357" t="s">
        <v>72</v>
      </c>
      <c r="B357" t="s">
        <v>4148</v>
      </c>
      <c r="C357" t="s">
        <v>74</v>
      </c>
      <c r="D357" t="s">
        <v>74</v>
      </c>
      <c r="E357" t="s">
        <v>74</v>
      </c>
      <c r="F357" t="s">
        <v>4148</v>
      </c>
      <c r="G357" t="s">
        <v>74</v>
      </c>
      <c r="H357" t="s">
        <v>74</v>
      </c>
      <c r="I357" t="s">
        <v>4149</v>
      </c>
      <c r="J357" t="s">
        <v>3642</v>
      </c>
      <c r="K357" t="s">
        <v>74</v>
      </c>
      <c r="L357" t="s">
        <v>74</v>
      </c>
      <c r="M357" t="s">
        <v>77</v>
      </c>
      <c r="N357" t="s">
        <v>78</v>
      </c>
      <c r="O357" t="s">
        <v>74</v>
      </c>
      <c r="P357" t="s">
        <v>74</v>
      </c>
      <c r="Q357" t="s">
        <v>74</v>
      </c>
      <c r="R357" t="s">
        <v>74</v>
      </c>
      <c r="S357" t="s">
        <v>74</v>
      </c>
      <c r="T357" t="s">
        <v>74</v>
      </c>
      <c r="U357" t="s">
        <v>4150</v>
      </c>
      <c r="V357" t="s">
        <v>4151</v>
      </c>
      <c r="W357" t="s">
        <v>74</v>
      </c>
      <c r="X357" t="s">
        <v>74</v>
      </c>
      <c r="Y357" t="s">
        <v>4152</v>
      </c>
      <c r="Z357" t="s">
        <v>74</v>
      </c>
      <c r="AA357" t="s">
        <v>1349</v>
      </c>
      <c r="AB357" t="s">
        <v>1350</v>
      </c>
      <c r="AC357" t="s">
        <v>74</v>
      </c>
      <c r="AD357" t="s">
        <v>74</v>
      </c>
      <c r="AE357" t="s">
        <v>74</v>
      </c>
      <c r="AF357" t="s">
        <v>74</v>
      </c>
      <c r="AG357">
        <v>44</v>
      </c>
      <c r="AH357">
        <v>4</v>
      </c>
      <c r="AI357">
        <v>4</v>
      </c>
      <c r="AJ357">
        <v>2</v>
      </c>
      <c r="AK357">
        <v>6</v>
      </c>
      <c r="AL357" t="s">
        <v>3644</v>
      </c>
      <c r="AM357" t="s">
        <v>285</v>
      </c>
      <c r="AN357" t="s">
        <v>4153</v>
      </c>
      <c r="AO357" t="s">
        <v>3646</v>
      </c>
      <c r="AP357" t="s">
        <v>4154</v>
      </c>
      <c r="AQ357" t="s">
        <v>74</v>
      </c>
      <c r="AR357" t="s">
        <v>3642</v>
      </c>
      <c r="AS357" t="s">
        <v>3647</v>
      </c>
      <c r="AT357" t="s">
        <v>4155</v>
      </c>
      <c r="AU357">
        <v>1994</v>
      </c>
      <c r="AV357">
        <v>264</v>
      </c>
      <c r="AW357">
        <v>5158</v>
      </c>
      <c r="AX357" t="s">
        <v>74</v>
      </c>
      <c r="AY357" t="s">
        <v>74</v>
      </c>
      <c r="AZ357" t="s">
        <v>74</v>
      </c>
      <c r="BA357" t="s">
        <v>74</v>
      </c>
      <c r="BB357">
        <v>543</v>
      </c>
      <c r="BC357">
        <v>546</v>
      </c>
      <c r="BD357" t="s">
        <v>74</v>
      </c>
      <c r="BE357" t="s">
        <v>4156</v>
      </c>
      <c r="BF357" t="str">
        <f>HYPERLINK("http://dx.doi.org/10.1126/science.264.5158.543","http://dx.doi.org/10.1126/science.264.5158.543")</f>
        <v>http://dx.doi.org/10.1126/science.264.5158.543</v>
      </c>
      <c r="BG357" t="s">
        <v>74</v>
      </c>
      <c r="BH357" t="s">
        <v>74</v>
      </c>
      <c r="BI357">
        <v>4</v>
      </c>
      <c r="BJ357" t="s">
        <v>402</v>
      </c>
      <c r="BK357" t="s">
        <v>93</v>
      </c>
      <c r="BL357" t="s">
        <v>403</v>
      </c>
      <c r="BM357" t="s">
        <v>4157</v>
      </c>
      <c r="BN357">
        <v>17732736</v>
      </c>
      <c r="BO357" t="s">
        <v>74</v>
      </c>
      <c r="BP357" t="s">
        <v>74</v>
      </c>
      <c r="BQ357" t="s">
        <v>74</v>
      </c>
      <c r="BR357" t="s">
        <v>96</v>
      </c>
      <c r="BS357" t="s">
        <v>4158</v>
      </c>
      <c r="BT357" t="str">
        <f>HYPERLINK("https%3A%2F%2Fwww.webofscience.com%2Fwos%2Fwoscc%2Ffull-record%2FWOS:A1994NH01000028","View Full Record in Web of Science")</f>
        <v>View Full Record in Web of Science</v>
      </c>
    </row>
    <row r="358" spans="1:72" x14ac:dyDescent="0.15">
      <c r="A358" t="s">
        <v>72</v>
      </c>
      <c r="B358" t="s">
        <v>4159</v>
      </c>
      <c r="C358" t="s">
        <v>74</v>
      </c>
      <c r="D358" t="s">
        <v>74</v>
      </c>
      <c r="E358" t="s">
        <v>74</v>
      </c>
      <c r="F358" t="s">
        <v>4159</v>
      </c>
      <c r="G358" t="s">
        <v>74</v>
      </c>
      <c r="H358" t="s">
        <v>74</v>
      </c>
      <c r="I358" t="s">
        <v>4160</v>
      </c>
      <c r="J358" t="s">
        <v>995</v>
      </c>
      <c r="K358" t="s">
        <v>74</v>
      </c>
      <c r="L358" t="s">
        <v>74</v>
      </c>
      <c r="M358" t="s">
        <v>77</v>
      </c>
      <c r="N358" t="s">
        <v>78</v>
      </c>
      <c r="O358" t="s">
        <v>74</v>
      </c>
      <c r="P358" t="s">
        <v>74</v>
      </c>
      <c r="Q358" t="s">
        <v>74</v>
      </c>
      <c r="R358" t="s">
        <v>74</v>
      </c>
      <c r="S358" t="s">
        <v>74</v>
      </c>
      <c r="T358" t="s">
        <v>74</v>
      </c>
      <c r="U358" t="s">
        <v>4161</v>
      </c>
      <c r="V358" t="s">
        <v>4162</v>
      </c>
      <c r="W358" t="s">
        <v>4163</v>
      </c>
      <c r="X358" t="s">
        <v>4164</v>
      </c>
      <c r="Y358" t="s">
        <v>74</v>
      </c>
      <c r="Z358" t="s">
        <v>74</v>
      </c>
      <c r="AA358" t="s">
        <v>4165</v>
      </c>
      <c r="AB358" t="s">
        <v>4166</v>
      </c>
      <c r="AC358" t="s">
        <v>74</v>
      </c>
      <c r="AD358" t="s">
        <v>74</v>
      </c>
      <c r="AE358" t="s">
        <v>74</v>
      </c>
      <c r="AF358" t="s">
        <v>74</v>
      </c>
      <c r="AG358">
        <v>60</v>
      </c>
      <c r="AH358">
        <v>47</v>
      </c>
      <c r="AI358">
        <v>50</v>
      </c>
      <c r="AJ358">
        <v>0</v>
      </c>
      <c r="AK358">
        <v>10</v>
      </c>
      <c r="AL358" t="s">
        <v>1002</v>
      </c>
      <c r="AM358" t="s">
        <v>285</v>
      </c>
      <c r="AN358" t="s">
        <v>1003</v>
      </c>
      <c r="AO358" t="s">
        <v>1004</v>
      </c>
      <c r="AP358" t="s">
        <v>74</v>
      </c>
      <c r="AQ358" t="s">
        <v>74</v>
      </c>
      <c r="AR358" t="s">
        <v>1005</v>
      </c>
      <c r="AS358" t="s">
        <v>1006</v>
      </c>
      <c r="AT358" t="s">
        <v>4167</v>
      </c>
      <c r="AU358">
        <v>1994</v>
      </c>
      <c r="AV358">
        <v>98</v>
      </c>
      <c r="AW358">
        <v>16</v>
      </c>
      <c r="AX358" t="s">
        <v>74</v>
      </c>
      <c r="AY358" t="s">
        <v>74</v>
      </c>
      <c r="AZ358" t="s">
        <v>74</v>
      </c>
      <c r="BA358" t="s">
        <v>74</v>
      </c>
      <c r="BB358">
        <v>4358</v>
      </c>
      <c r="BC358">
        <v>4364</v>
      </c>
      <c r="BD358" t="s">
        <v>74</v>
      </c>
      <c r="BE358" t="s">
        <v>4168</v>
      </c>
      <c r="BF358" t="str">
        <f>HYPERLINK("http://dx.doi.org/10.1021/j100067a024","http://dx.doi.org/10.1021/j100067a024")</f>
        <v>http://dx.doi.org/10.1021/j100067a024</v>
      </c>
      <c r="BG358" t="s">
        <v>74</v>
      </c>
      <c r="BH358" t="s">
        <v>74</v>
      </c>
      <c r="BI358">
        <v>7</v>
      </c>
      <c r="BJ358" t="s">
        <v>1008</v>
      </c>
      <c r="BK358" t="s">
        <v>93</v>
      </c>
      <c r="BL358" t="s">
        <v>202</v>
      </c>
      <c r="BM358" t="s">
        <v>4169</v>
      </c>
      <c r="BN358" t="s">
        <v>74</v>
      </c>
      <c r="BO358" t="s">
        <v>74</v>
      </c>
      <c r="BP358" t="s">
        <v>74</v>
      </c>
      <c r="BQ358" t="s">
        <v>74</v>
      </c>
      <c r="BR358" t="s">
        <v>96</v>
      </c>
      <c r="BS358" t="s">
        <v>4170</v>
      </c>
      <c r="BT358" t="str">
        <f>HYPERLINK("https%3A%2F%2Fwww.webofscience.com%2Fwos%2Fwoscc%2Ffull-record%2FWOS:A1994NH49000024","View Full Record in Web of Science")</f>
        <v>View Full Record in Web of Science</v>
      </c>
    </row>
    <row r="359" spans="1:72" x14ac:dyDescent="0.15">
      <c r="A359" t="s">
        <v>72</v>
      </c>
      <c r="B359" t="s">
        <v>4171</v>
      </c>
      <c r="C359" t="s">
        <v>74</v>
      </c>
      <c r="D359" t="s">
        <v>74</v>
      </c>
      <c r="E359" t="s">
        <v>74</v>
      </c>
      <c r="F359" t="s">
        <v>4171</v>
      </c>
      <c r="G359" t="s">
        <v>74</v>
      </c>
      <c r="H359" t="s">
        <v>74</v>
      </c>
      <c r="I359" t="s">
        <v>4172</v>
      </c>
      <c r="J359" t="s">
        <v>1402</v>
      </c>
      <c r="K359" t="s">
        <v>74</v>
      </c>
      <c r="L359" t="s">
        <v>74</v>
      </c>
      <c r="M359" t="s">
        <v>77</v>
      </c>
      <c r="N359" t="s">
        <v>78</v>
      </c>
      <c r="O359" t="s">
        <v>74</v>
      </c>
      <c r="P359" t="s">
        <v>74</v>
      </c>
      <c r="Q359" t="s">
        <v>74</v>
      </c>
      <c r="R359" t="s">
        <v>74</v>
      </c>
      <c r="S359" t="s">
        <v>74</v>
      </c>
      <c r="T359" t="s">
        <v>74</v>
      </c>
      <c r="U359" t="s">
        <v>4173</v>
      </c>
      <c r="V359" t="s">
        <v>4174</v>
      </c>
      <c r="W359" t="s">
        <v>4175</v>
      </c>
      <c r="X359" t="s">
        <v>4176</v>
      </c>
      <c r="Y359" t="s">
        <v>74</v>
      </c>
      <c r="Z359" t="s">
        <v>74</v>
      </c>
      <c r="AA359" t="s">
        <v>74</v>
      </c>
      <c r="AB359" t="s">
        <v>74</v>
      </c>
      <c r="AC359" t="s">
        <v>74</v>
      </c>
      <c r="AD359" t="s">
        <v>74</v>
      </c>
      <c r="AE359" t="s">
        <v>74</v>
      </c>
      <c r="AF359" t="s">
        <v>74</v>
      </c>
      <c r="AG359">
        <v>28</v>
      </c>
      <c r="AH359">
        <v>30</v>
      </c>
      <c r="AI359">
        <v>30</v>
      </c>
      <c r="AJ359">
        <v>0</v>
      </c>
      <c r="AK359">
        <v>3</v>
      </c>
      <c r="AL359" t="s">
        <v>1409</v>
      </c>
      <c r="AM359" t="s">
        <v>305</v>
      </c>
      <c r="AN359" t="s">
        <v>1410</v>
      </c>
      <c r="AO359" t="s">
        <v>1411</v>
      </c>
      <c r="AP359" t="s">
        <v>74</v>
      </c>
      <c r="AQ359" t="s">
        <v>74</v>
      </c>
      <c r="AR359" t="s">
        <v>1402</v>
      </c>
      <c r="AS359" t="s">
        <v>1412</v>
      </c>
      <c r="AT359" t="s">
        <v>4167</v>
      </c>
      <c r="AU359">
        <v>1994</v>
      </c>
      <c r="AV359">
        <v>368</v>
      </c>
      <c r="AW359">
        <v>6473</v>
      </c>
      <c r="AX359" t="s">
        <v>74</v>
      </c>
      <c r="AY359" t="s">
        <v>74</v>
      </c>
      <c r="AZ359" t="s">
        <v>74</v>
      </c>
      <c r="BA359" t="s">
        <v>74</v>
      </c>
      <c r="BB359">
        <v>723</v>
      </c>
      <c r="BC359">
        <v>726</v>
      </c>
      <c r="BD359" t="s">
        <v>74</v>
      </c>
      <c r="BE359" t="s">
        <v>4177</v>
      </c>
      <c r="BF359" t="str">
        <f>HYPERLINK("http://dx.doi.org/10.1038/368723a0","http://dx.doi.org/10.1038/368723a0")</f>
        <v>http://dx.doi.org/10.1038/368723a0</v>
      </c>
      <c r="BG359" t="s">
        <v>74</v>
      </c>
      <c r="BH359" t="s">
        <v>74</v>
      </c>
      <c r="BI359">
        <v>4</v>
      </c>
      <c r="BJ359" t="s">
        <v>402</v>
      </c>
      <c r="BK359" t="s">
        <v>93</v>
      </c>
      <c r="BL359" t="s">
        <v>403</v>
      </c>
      <c r="BM359" t="s">
        <v>4178</v>
      </c>
      <c r="BN359" t="s">
        <v>74</v>
      </c>
      <c r="BO359" t="s">
        <v>74</v>
      </c>
      <c r="BP359" t="s">
        <v>74</v>
      </c>
      <c r="BQ359" t="s">
        <v>74</v>
      </c>
      <c r="BR359" t="s">
        <v>96</v>
      </c>
      <c r="BS359" t="s">
        <v>4179</v>
      </c>
      <c r="BT359" t="str">
        <f>HYPERLINK("https%3A%2F%2Fwww.webofscience.com%2Fwos%2Fwoscc%2Ffull-record%2FWOS:A1994NG55300052","View Full Record in Web of Science")</f>
        <v>View Full Record in Web of Science</v>
      </c>
    </row>
    <row r="360" spans="1:72" x14ac:dyDescent="0.15">
      <c r="A360" t="s">
        <v>72</v>
      </c>
      <c r="B360" t="s">
        <v>4180</v>
      </c>
      <c r="C360" t="s">
        <v>74</v>
      </c>
      <c r="D360" t="s">
        <v>74</v>
      </c>
      <c r="E360" t="s">
        <v>74</v>
      </c>
      <c r="F360" t="s">
        <v>4180</v>
      </c>
      <c r="G360" t="s">
        <v>74</v>
      </c>
      <c r="H360" t="s">
        <v>74</v>
      </c>
      <c r="I360" t="s">
        <v>4181</v>
      </c>
      <c r="J360" t="s">
        <v>278</v>
      </c>
      <c r="K360" t="s">
        <v>74</v>
      </c>
      <c r="L360" t="s">
        <v>74</v>
      </c>
      <c r="M360" t="s">
        <v>77</v>
      </c>
      <c r="N360" t="s">
        <v>78</v>
      </c>
      <c r="O360" t="s">
        <v>74</v>
      </c>
      <c r="P360" t="s">
        <v>74</v>
      </c>
      <c r="Q360" t="s">
        <v>74</v>
      </c>
      <c r="R360" t="s">
        <v>74</v>
      </c>
      <c r="S360" t="s">
        <v>74</v>
      </c>
      <c r="T360" t="s">
        <v>74</v>
      </c>
      <c r="U360" t="s">
        <v>4182</v>
      </c>
      <c r="V360" t="s">
        <v>4183</v>
      </c>
      <c r="W360" t="s">
        <v>4184</v>
      </c>
      <c r="X360" t="s">
        <v>4185</v>
      </c>
      <c r="Y360" t="s">
        <v>4186</v>
      </c>
      <c r="Z360" t="s">
        <v>74</v>
      </c>
      <c r="AA360" t="s">
        <v>74</v>
      </c>
      <c r="AB360" t="s">
        <v>74</v>
      </c>
      <c r="AC360" t="s">
        <v>74</v>
      </c>
      <c r="AD360" t="s">
        <v>74</v>
      </c>
      <c r="AE360" t="s">
        <v>74</v>
      </c>
      <c r="AF360" t="s">
        <v>74</v>
      </c>
      <c r="AG360">
        <v>19</v>
      </c>
      <c r="AH360">
        <v>23</v>
      </c>
      <c r="AI360">
        <v>23</v>
      </c>
      <c r="AJ360">
        <v>2</v>
      </c>
      <c r="AK360">
        <v>7</v>
      </c>
      <c r="AL360" t="s">
        <v>284</v>
      </c>
      <c r="AM360" t="s">
        <v>285</v>
      </c>
      <c r="AN360" t="s">
        <v>286</v>
      </c>
      <c r="AO360" t="s">
        <v>287</v>
      </c>
      <c r="AP360" t="s">
        <v>74</v>
      </c>
      <c r="AQ360" t="s">
        <v>74</v>
      </c>
      <c r="AR360" t="s">
        <v>288</v>
      </c>
      <c r="AS360" t="s">
        <v>289</v>
      </c>
      <c r="AT360" t="s">
        <v>4187</v>
      </c>
      <c r="AU360">
        <v>1994</v>
      </c>
      <c r="AV360">
        <v>99</v>
      </c>
      <c r="AW360" t="s">
        <v>4188</v>
      </c>
      <c r="AX360" t="s">
        <v>74</v>
      </c>
      <c r="AY360" t="s">
        <v>74</v>
      </c>
      <c r="AZ360" t="s">
        <v>74</v>
      </c>
      <c r="BA360" t="s">
        <v>74</v>
      </c>
      <c r="BB360">
        <v>8221</v>
      </c>
      <c r="BC360">
        <v>8224</v>
      </c>
      <c r="BD360" t="s">
        <v>74</v>
      </c>
      <c r="BE360" t="s">
        <v>4189</v>
      </c>
      <c r="BF360" t="str">
        <f>HYPERLINK("http://dx.doi.org/10.1029/94JD00425","http://dx.doi.org/10.1029/94JD00425")</f>
        <v>http://dx.doi.org/10.1029/94JD00425</v>
      </c>
      <c r="BG360" t="s">
        <v>74</v>
      </c>
      <c r="BH360" t="s">
        <v>74</v>
      </c>
      <c r="BI360">
        <v>4</v>
      </c>
      <c r="BJ360" t="s">
        <v>293</v>
      </c>
      <c r="BK360" t="s">
        <v>93</v>
      </c>
      <c r="BL360" t="s">
        <v>293</v>
      </c>
      <c r="BM360" t="s">
        <v>4190</v>
      </c>
      <c r="BN360" t="s">
        <v>74</v>
      </c>
      <c r="BO360" t="s">
        <v>74</v>
      </c>
      <c r="BP360" t="s">
        <v>74</v>
      </c>
      <c r="BQ360" t="s">
        <v>74</v>
      </c>
      <c r="BR360" t="s">
        <v>96</v>
      </c>
      <c r="BS360" t="s">
        <v>4191</v>
      </c>
      <c r="BT360" t="str">
        <f>HYPERLINK("https%3A%2F%2Fwww.webofscience.com%2Fwos%2Fwoscc%2Ffull-record%2FWOS:A1994NH26300014","View Full Record in Web of Science")</f>
        <v>View Full Record in Web of Science</v>
      </c>
    </row>
    <row r="361" spans="1:72" x14ac:dyDescent="0.15">
      <c r="A361" t="s">
        <v>72</v>
      </c>
      <c r="B361" t="s">
        <v>3601</v>
      </c>
      <c r="C361" t="s">
        <v>74</v>
      </c>
      <c r="D361" t="s">
        <v>74</v>
      </c>
      <c r="E361" t="s">
        <v>74</v>
      </c>
      <c r="F361" t="s">
        <v>3601</v>
      </c>
      <c r="G361" t="s">
        <v>74</v>
      </c>
      <c r="H361" t="s">
        <v>74</v>
      </c>
      <c r="I361" t="s">
        <v>4192</v>
      </c>
      <c r="J361" t="s">
        <v>3603</v>
      </c>
      <c r="K361" t="s">
        <v>74</v>
      </c>
      <c r="L361" t="s">
        <v>74</v>
      </c>
      <c r="M361" t="s">
        <v>77</v>
      </c>
      <c r="N361" t="s">
        <v>299</v>
      </c>
      <c r="O361" t="s">
        <v>74</v>
      </c>
      <c r="P361" t="s">
        <v>74</v>
      </c>
      <c r="Q361" t="s">
        <v>74</v>
      </c>
      <c r="R361" t="s">
        <v>74</v>
      </c>
      <c r="S361" t="s">
        <v>74</v>
      </c>
      <c r="T361" t="s">
        <v>74</v>
      </c>
      <c r="U361" t="s">
        <v>74</v>
      </c>
      <c r="V361" t="s">
        <v>74</v>
      </c>
      <c r="W361" t="s">
        <v>74</v>
      </c>
      <c r="X361" t="s">
        <v>74</v>
      </c>
      <c r="Y361" t="s">
        <v>3604</v>
      </c>
      <c r="Z361" t="s">
        <v>74</v>
      </c>
      <c r="AA361" t="s">
        <v>74</v>
      </c>
      <c r="AB361" t="s">
        <v>74</v>
      </c>
      <c r="AC361" t="s">
        <v>74</v>
      </c>
      <c r="AD361" t="s">
        <v>74</v>
      </c>
      <c r="AE361" t="s">
        <v>74</v>
      </c>
      <c r="AF361" t="s">
        <v>74</v>
      </c>
      <c r="AG361">
        <v>1</v>
      </c>
      <c r="AH361">
        <v>0</v>
      </c>
      <c r="AI361">
        <v>0</v>
      </c>
      <c r="AJ361">
        <v>0</v>
      </c>
      <c r="AK361">
        <v>0</v>
      </c>
      <c r="AL361" t="s">
        <v>3605</v>
      </c>
      <c r="AM361" t="s">
        <v>305</v>
      </c>
      <c r="AN361" t="s">
        <v>3606</v>
      </c>
      <c r="AO361" t="s">
        <v>3607</v>
      </c>
      <c r="AP361" t="s">
        <v>74</v>
      </c>
      <c r="AQ361" t="s">
        <v>74</v>
      </c>
      <c r="AR361" t="s">
        <v>3608</v>
      </c>
      <c r="AS361" t="s">
        <v>3609</v>
      </c>
      <c r="AT361" t="s">
        <v>4193</v>
      </c>
      <c r="AU361">
        <v>1994</v>
      </c>
      <c r="AV361" t="s">
        <v>74</v>
      </c>
      <c r="AW361">
        <v>8</v>
      </c>
      <c r="AX361" t="s">
        <v>74</v>
      </c>
      <c r="AY361" t="s">
        <v>74</v>
      </c>
      <c r="AZ361" t="s">
        <v>74</v>
      </c>
      <c r="BA361" t="s">
        <v>74</v>
      </c>
      <c r="BB361">
        <v>282</v>
      </c>
      <c r="BC361">
        <v>282</v>
      </c>
      <c r="BD361" t="s">
        <v>74</v>
      </c>
      <c r="BE361" t="s">
        <v>74</v>
      </c>
      <c r="BF361" t="s">
        <v>74</v>
      </c>
      <c r="BG361" t="s">
        <v>74</v>
      </c>
      <c r="BH361" t="s">
        <v>74</v>
      </c>
      <c r="BI361">
        <v>1</v>
      </c>
      <c r="BJ361" t="s">
        <v>3611</v>
      </c>
      <c r="BK361" t="s">
        <v>93</v>
      </c>
      <c r="BL361" t="s">
        <v>202</v>
      </c>
      <c r="BM361" t="s">
        <v>4194</v>
      </c>
      <c r="BN361" t="s">
        <v>74</v>
      </c>
      <c r="BO361" t="s">
        <v>74</v>
      </c>
      <c r="BP361" t="s">
        <v>74</v>
      </c>
      <c r="BQ361" t="s">
        <v>74</v>
      </c>
      <c r="BR361" t="s">
        <v>96</v>
      </c>
      <c r="BS361" t="s">
        <v>4195</v>
      </c>
      <c r="BT361" t="str">
        <f>HYPERLINK("https%3A%2F%2Fwww.webofscience.com%2Fwos%2Fwoscc%2Ffull-record%2FWOS:A1994NG02700001","View Full Record in Web of Science")</f>
        <v>View Full Record in Web of Science</v>
      </c>
    </row>
    <row r="362" spans="1:72" x14ac:dyDescent="0.15">
      <c r="A362" t="s">
        <v>72</v>
      </c>
      <c r="B362" t="s">
        <v>4196</v>
      </c>
      <c r="C362" t="s">
        <v>74</v>
      </c>
      <c r="D362" t="s">
        <v>74</v>
      </c>
      <c r="E362" t="s">
        <v>74</v>
      </c>
      <c r="F362" t="s">
        <v>4196</v>
      </c>
      <c r="G362" t="s">
        <v>74</v>
      </c>
      <c r="H362" t="s">
        <v>74</v>
      </c>
      <c r="I362" t="s">
        <v>4197</v>
      </c>
      <c r="J362" t="s">
        <v>352</v>
      </c>
      <c r="K362" t="s">
        <v>74</v>
      </c>
      <c r="L362" t="s">
        <v>74</v>
      </c>
      <c r="M362" t="s">
        <v>77</v>
      </c>
      <c r="N362" t="s">
        <v>78</v>
      </c>
      <c r="O362" t="s">
        <v>74</v>
      </c>
      <c r="P362" t="s">
        <v>74</v>
      </c>
      <c r="Q362" t="s">
        <v>74</v>
      </c>
      <c r="R362" t="s">
        <v>74</v>
      </c>
      <c r="S362" t="s">
        <v>74</v>
      </c>
      <c r="T362" t="s">
        <v>74</v>
      </c>
      <c r="U362" t="s">
        <v>4198</v>
      </c>
      <c r="V362" t="s">
        <v>4199</v>
      </c>
      <c r="W362" t="s">
        <v>4200</v>
      </c>
      <c r="X362" t="s">
        <v>3806</v>
      </c>
      <c r="Y362" t="s">
        <v>4201</v>
      </c>
      <c r="Z362" t="s">
        <v>74</v>
      </c>
      <c r="AA362" t="s">
        <v>74</v>
      </c>
      <c r="AB362" t="s">
        <v>74</v>
      </c>
      <c r="AC362" t="s">
        <v>74</v>
      </c>
      <c r="AD362" t="s">
        <v>74</v>
      </c>
      <c r="AE362" t="s">
        <v>74</v>
      </c>
      <c r="AF362" t="s">
        <v>74</v>
      </c>
      <c r="AG362">
        <v>43</v>
      </c>
      <c r="AH362">
        <v>62</v>
      </c>
      <c r="AI362">
        <v>64</v>
      </c>
      <c r="AJ362">
        <v>0</v>
      </c>
      <c r="AK362">
        <v>8</v>
      </c>
      <c r="AL362" t="s">
        <v>284</v>
      </c>
      <c r="AM362" t="s">
        <v>285</v>
      </c>
      <c r="AN362" t="s">
        <v>286</v>
      </c>
      <c r="AO362" t="s">
        <v>358</v>
      </c>
      <c r="AP362" t="s">
        <v>359</v>
      </c>
      <c r="AQ362" t="s">
        <v>74</v>
      </c>
      <c r="AR362" t="s">
        <v>360</v>
      </c>
      <c r="AS362" t="s">
        <v>361</v>
      </c>
      <c r="AT362" t="s">
        <v>4202</v>
      </c>
      <c r="AU362">
        <v>1994</v>
      </c>
      <c r="AV362">
        <v>99</v>
      </c>
      <c r="AW362" t="s">
        <v>4203</v>
      </c>
      <c r="AX362" t="s">
        <v>74</v>
      </c>
      <c r="AY362" t="s">
        <v>74</v>
      </c>
      <c r="AZ362" t="s">
        <v>74</v>
      </c>
      <c r="BA362" t="s">
        <v>74</v>
      </c>
      <c r="BB362">
        <v>7803</v>
      </c>
      <c r="BC362">
        <v>7819</v>
      </c>
      <c r="BD362" t="s">
        <v>74</v>
      </c>
      <c r="BE362" t="s">
        <v>4204</v>
      </c>
      <c r="BF362" t="str">
        <f>HYPERLINK("http://dx.doi.org/10.1029/94JC00031","http://dx.doi.org/10.1029/94JC00031")</f>
        <v>http://dx.doi.org/10.1029/94JC00031</v>
      </c>
      <c r="BG362" t="s">
        <v>74</v>
      </c>
      <c r="BH362" t="s">
        <v>74</v>
      </c>
      <c r="BI362">
        <v>17</v>
      </c>
      <c r="BJ362" t="s">
        <v>364</v>
      </c>
      <c r="BK362" t="s">
        <v>93</v>
      </c>
      <c r="BL362" t="s">
        <v>364</v>
      </c>
      <c r="BM362" t="s">
        <v>4205</v>
      </c>
      <c r="BN362" t="s">
        <v>74</v>
      </c>
      <c r="BO362" t="s">
        <v>2592</v>
      </c>
      <c r="BP362" t="s">
        <v>74</v>
      </c>
      <c r="BQ362" t="s">
        <v>74</v>
      </c>
      <c r="BR362" t="s">
        <v>96</v>
      </c>
      <c r="BS362" t="s">
        <v>4206</v>
      </c>
      <c r="BT362" t="str">
        <f>HYPERLINK("https%3A%2F%2Fwww.webofscience.com%2Fwos%2Fwoscc%2Ffull-record%2FWOS:A1994NG71000036","View Full Record in Web of Science")</f>
        <v>View Full Record in Web of Science</v>
      </c>
    </row>
    <row r="363" spans="1:72" x14ac:dyDescent="0.15">
      <c r="A363" t="s">
        <v>72</v>
      </c>
      <c r="B363" t="s">
        <v>4207</v>
      </c>
      <c r="C363" t="s">
        <v>74</v>
      </c>
      <c r="D363" t="s">
        <v>74</v>
      </c>
      <c r="E363" t="s">
        <v>74</v>
      </c>
      <c r="F363" t="s">
        <v>4207</v>
      </c>
      <c r="G363" t="s">
        <v>74</v>
      </c>
      <c r="H363" t="s">
        <v>74</v>
      </c>
      <c r="I363" t="s">
        <v>4208</v>
      </c>
      <c r="J363" t="s">
        <v>352</v>
      </c>
      <c r="K363" t="s">
        <v>74</v>
      </c>
      <c r="L363" t="s">
        <v>74</v>
      </c>
      <c r="M363" t="s">
        <v>77</v>
      </c>
      <c r="N363" t="s">
        <v>78</v>
      </c>
      <c r="O363" t="s">
        <v>74</v>
      </c>
      <c r="P363" t="s">
        <v>74</v>
      </c>
      <c r="Q363" t="s">
        <v>74</v>
      </c>
      <c r="R363" t="s">
        <v>74</v>
      </c>
      <c r="S363" t="s">
        <v>74</v>
      </c>
      <c r="T363" t="s">
        <v>74</v>
      </c>
      <c r="U363" t="s">
        <v>4209</v>
      </c>
      <c r="V363" t="s">
        <v>4210</v>
      </c>
      <c r="W363" t="s">
        <v>4211</v>
      </c>
      <c r="X363" t="s">
        <v>74</v>
      </c>
      <c r="Y363" t="s">
        <v>4212</v>
      </c>
      <c r="Z363" t="s">
        <v>74</v>
      </c>
      <c r="AA363" t="s">
        <v>4213</v>
      </c>
      <c r="AB363" t="s">
        <v>4214</v>
      </c>
      <c r="AC363" t="s">
        <v>74</v>
      </c>
      <c r="AD363" t="s">
        <v>74</v>
      </c>
      <c r="AE363" t="s">
        <v>74</v>
      </c>
      <c r="AF363" t="s">
        <v>74</v>
      </c>
      <c r="AG363">
        <v>24</v>
      </c>
      <c r="AH363">
        <v>52</v>
      </c>
      <c r="AI363">
        <v>57</v>
      </c>
      <c r="AJ363">
        <v>0</v>
      </c>
      <c r="AK363">
        <v>6</v>
      </c>
      <c r="AL363" t="s">
        <v>284</v>
      </c>
      <c r="AM363" t="s">
        <v>285</v>
      </c>
      <c r="AN363" t="s">
        <v>286</v>
      </c>
      <c r="AO363" t="s">
        <v>358</v>
      </c>
      <c r="AP363" t="s">
        <v>359</v>
      </c>
      <c r="AQ363" t="s">
        <v>74</v>
      </c>
      <c r="AR363" t="s">
        <v>360</v>
      </c>
      <c r="AS363" t="s">
        <v>361</v>
      </c>
      <c r="AT363" t="s">
        <v>4202</v>
      </c>
      <c r="AU363">
        <v>1994</v>
      </c>
      <c r="AV363">
        <v>99</v>
      </c>
      <c r="AW363" t="s">
        <v>4203</v>
      </c>
      <c r="AX363" t="s">
        <v>74</v>
      </c>
      <c r="AY363" t="s">
        <v>74</v>
      </c>
      <c r="AZ363" t="s">
        <v>74</v>
      </c>
      <c r="BA363" t="s">
        <v>74</v>
      </c>
      <c r="BB363">
        <v>7903</v>
      </c>
      <c r="BC363">
        <v>7916</v>
      </c>
      <c r="BD363" t="s">
        <v>74</v>
      </c>
      <c r="BE363" t="s">
        <v>4215</v>
      </c>
      <c r="BF363" t="str">
        <f>HYPERLINK("http://dx.doi.org/10.1029/93JC03505","http://dx.doi.org/10.1029/93JC03505")</f>
        <v>http://dx.doi.org/10.1029/93JC03505</v>
      </c>
      <c r="BG363" t="s">
        <v>74</v>
      </c>
      <c r="BH363" t="s">
        <v>74</v>
      </c>
      <c r="BI363">
        <v>14</v>
      </c>
      <c r="BJ363" t="s">
        <v>364</v>
      </c>
      <c r="BK363" t="s">
        <v>93</v>
      </c>
      <c r="BL363" t="s">
        <v>364</v>
      </c>
      <c r="BM363" t="s">
        <v>4205</v>
      </c>
      <c r="BN363" t="s">
        <v>74</v>
      </c>
      <c r="BO363" t="s">
        <v>74</v>
      </c>
      <c r="BP363" t="s">
        <v>74</v>
      </c>
      <c r="BQ363" t="s">
        <v>74</v>
      </c>
      <c r="BR363" t="s">
        <v>96</v>
      </c>
      <c r="BS363" t="s">
        <v>4216</v>
      </c>
      <c r="BT363" t="str">
        <f>HYPERLINK("https%3A%2F%2Fwww.webofscience.com%2Fwos%2Fwoscc%2Ffull-record%2FWOS:A1994NG71000043","View Full Record in Web of Science")</f>
        <v>View Full Record in Web of Science</v>
      </c>
    </row>
    <row r="364" spans="1:72" x14ac:dyDescent="0.15">
      <c r="A364" t="s">
        <v>72</v>
      </c>
      <c r="B364" t="s">
        <v>4217</v>
      </c>
      <c r="C364" t="s">
        <v>74</v>
      </c>
      <c r="D364" t="s">
        <v>74</v>
      </c>
      <c r="E364" t="s">
        <v>74</v>
      </c>
      <c r="F364" t="s">
        <v>4217</v>
      </c>
      <c r="G364" t="s">
        <v>74</v>
      </c>
      <c r="H364" t="s">
        <v>74</v>
      </c>
      <c r="I364" t="s">
        <v>4218</v>
      </c>
      <c r="J364" t="s">
        <v>1402</v>
      </c>
      <c r="K364" t="s">
        <v>74</v>
      </c>
      <c r="L364" t="s">
        <v>74</v>
      </c>
      <c r="M364" t="s">
        <v>77</v>
      </c>
      <c r="N364" t="s">
        <v>78</v>
      </c>
      <c r="O364" t="s">
        <v>74</v>
      </c>
      <c r="P364" t="s">
        <v>74</v>
      </c>
      <c r="Q364" t="s">
        <v>74</v>
      </c>
      <c r="R364" t="s">
        <v>74</v>
      </c>
      <c r="S364" t="s">
        <v>74</v>
      </c>
      <c r="T364" t="s">
        <v>74</v>
      </c>
      <c r="U364" t="s">
        <v>4219</v>
      </c>
      <c r="V364" t="s">
        <v>4220</v>
      </c>
      <c r="W364" t="s">
        <v>4221</v>
      </c>
      <c r="X364" t="s">
        <v>4222</v>
      </c>
      <c r="Y364" t="s">
        <v>4223</v>
      </c>
      <c r="Z364" t="s">
        <v>74</v>
      </c>
      <c r="AA364" t="s">
        <v>74</v>
      </c>
      <c r="AB364" t="s">
        <v>74</v>
      </c>
      <c r="AC364" t="s">
        <v>74</v>
      </c>
      <c r="AD364" t="s">
        <v>74</v>
      </c>
      <c r="AE364" t="s">
        <v>74</v>
      </c>
      <c r="AF364" t="s">
        <v>74</v>
      </c>
      <c r="AG364">
        <v>34</v>
      </c>
      <c r="AH364">
        <v>89</v>
      </c>
      <c r="AI364">
        <v>93</v>
      </c>
      <c r="AJ364">
        <v>1</v>
      </c>
      <c r="AK364">
        <v>10</v>
      </c>
      <c r="AL364" t="s">
        <v>3194</v>
      </c>
      <c r="AM364" t="s">
        <v>305</v>
      </c>
      <c r="AN364" t="s">
        <v>3195</v>
      </c>
      <c r="AO364" t="s">
        <v>1411</v>
      </c>
      <c r="AP364" t="s">
        <v>74</v>
      </c>
      <c r="AQ364" t="s">
        <v>74</v>
      </c>
      <c r="AR364" t="s">
        <v>1402</v>
      </c>
      <c r="AS364" t="s">
        <v>1412</v>
      </c>
      <c r="AT364" t="s">
        <v>4224</v>
      </c>
      <c r="AU364">
        <v>1994</v>
      </c>
      <c r="AV364">
        <v>368</v>
      </c>
      <c r="AW364">
        <v>6471</v>
      </c>
      <c r="AX364" t="s">
        <v>74</v>
      </c>
      <c r="AY364" t="s">
        <v>74</v>
      </c>
      <c r="AZ364" t="s">
        <v>74</v>
      </c>
      <c r="BA364" t="s">
        <v>74</v>
      </c>
      <c r="BB364">
        <v>533</v>
      </c>
      <c r="BC364">
        <v>536</v>
      </c>
      <c r="BD364" t="s">
        <v>74</v>
      </c>
      <c r="BE364" t="s">
        <v>4225</v>
      </c>
      <c r="BF364" t="str">
        <f>HYPERLINK("http://dx.doi.org/10.1038/368533a0","http://dx.doi.org/10.1038/368533a0")</f>
        <v>http://dx.doi.org/10.1038/368533a0</v>
      </c>
      <c r="BG364" t="s">
        <v>74</v>
      </c>
      <c r="BH364" t="s">
        <v>74</v>
      </c>
      <c r="BI364">
        <v>4</v>
      </c>
      <c r="BJ364" t="s">
        <v>402</v>
      </c>
      <c r="BK364" t="s">
        <v>93</v>
      </c>
      <c r="BL364" t="s">
        <v>403</v>
      </c>
      <c r="BM364" t="s">
        <v>4226</v>
      </c>
      <c r="BN364" t="s">
        <v>74</v>
      </c>
      <c r="BO364" t="s">
        <v>74</v>
      </c>
      <c r="BP364" t="s">
        <v>74</v>
      </c>
      <c r="BQ364" t="s">
        <v>74</v>
      </c>
      <c r="BR364" t="s">
        <v>96</v>
      </c>
      <c r="BS364" t="s">
        <v>4227</v>
      </c>
      <c r="BT364" t="str">
        <f>HYPERLINK("https%3A%2F%2Fwww.webofscience.com%2Fwos%2Fwoscc%2Ffull-record%2FWOS:A1994NE33500050","View Full Record in Web of Science")</f>
        <v>View Full Record in Web of Science</v>
      </c>
    </row>
    <row r="365" spans="1:72" x14ac:dyDescent="0.15">
      <c r="A365" t="s">
        <v>72</v>
      </c>
      <c r="B365" t="s">
        <v>4228</v>
      </c>
      <c r="C365" t="s">
        <v>74</v>
      </c>
      <c r="D365" t="s">
        <v>74</v>
      </c>
      <c r="E365" t="s">
        <v>74</v>
      </c>
      <c r="F365" t="s">
        <v>4228</v>
      </c>
      <c r="G365" t="s">
        <v>74</v>
      </c>
      <c r="H365" t="s">
        <v>74</v>
      </c>
      <c r="I365" t="s">
        <v>4229</v>
      </c>
      <c r="J365" t="s">
        <v>1468</v>
      </c>
      <c r="K365" t="s">
        <v>74</v>
      </c>
      <c r="L365" t="s">
        <v>74</v>
      </c>
      <c r="M365" t="s">
        <v>77</v>
      </c>
      <c r="N365" t="s">
        <v>78</v>
      </c>
      <c r="O365" t="s">
        <v>74</v>
      </c>
      <c r="P365" t="s">
        <v>74</v>
      </c>
      <c r="Q365" t="s">
        <v>74</v>
      </c>
      <c r="R365" t="s">
        <v>74</v>
      </c>
      <c r="S365" t="s">
        <v>74</v>
      </c>
      <c r="T365" t="s">
        <v>74</v>
      </c>
      <c r="U365" t="s">
        <v>4230</v>
      </c>
      <c r="V365" t="s">
        <v>4231</v>
      </c>
      <c r="W365" t="s">
        <v>4232</v>
      </c>
      <c r="X365" t="s">
        <v>4233</v>
      </c>
      <c r="Y365" t="s">
        <v>4234</v>
      </c>
      <c r="Z365" t="s">
        <v>74</v>
      </c>
      <c r="AA365" t="s">
        <v>74</v>
      </c>
      <c r="AB365" t="s">
        <v>74</v>
      </c>
      <c r="AC365" t="s">
        <v>74</v>
      </c>
      <c r="AD365" t="s">
        <v>74</v>
      </c>
      <c r="AE365" t="s">
        <v>74</v>
      </c>
      <c r="AF365" t="s">
        <v>74</v>
      </c>
      <c r="AG365">
        <v>37</v>
      </c>
      <c r="AH365">
        <v>27</v>
      </c>
      <c r="AI365">
        <v>27</v>
      </c>
      <c r="AJ365">
        <v>0</v>
      </c>
      <c r="AK365">
        <v>1</v>
      </c>
      <c r="AL365" t="s">
        <v>153</v>
      </c>
      <c r="AM365" t="s">
        <v>84</v>
      </c>
      <c r="AN365" t="s">
        <v>154</v>
      </c>
      <c r="AO365" t="s">
        <v>1472</v>
      </c>
      <c r="AP365" t="s">
        <v>74</v>
      </c>
      <c r="AQ365" t="s">
        <v>74</v>
      </c>
      <c r="AR365" t="s">
        <v>1473</v>
      </c>
      <c r="AS365" t="s">
        <v>1474</v>
      </c>
      <c r="AT365" t="s">
        <v>4235</v>
      </c>
      <c r="AU365">
        <v>1994</v>
      </c>
      <c r="AV365">
        <v>12</v>
      </c>
      <c r="AW365" t="s">
        <v>3359</v>
      </c>
      <c r="AX365" t="s">
        <v>74</v>
      </c>
      <c r="AY365" t="s">
        <v>74</v>
      </c>
      <c r="AZ365" t="s">
        <v>74</v>
      </c>
      <c r="BA365" t="s">
        <v>74</v>
      </c>
      <c r="BB365">
        <v>139</v>
      </c>
      <c r="BC365">
        <v>146</v>
      </c>
      <c r="BD365" t="s">
        <v>74</v>
      </c>
      <c r="BE365" t="s">
        <v>4236</v>
      </c>
      <c r="BF365" t="str">
        <f>HYPERLINK("http://dx.doi.org/10.1007/s00585-994-0139-8","http://dx.doi.org/10.1007/s00585-994-0139-8")</f>
        <v>http://dx.doi.org/10.1007/s00585-994-0139-8</v>
      </c>
      <c r="BG365" t="s">
        <v>74</v>
      </c>
      <c r="BH365" t="s">
        <v>74</v>
      </c>
      <c r="BI365">
        <v>8</v>
      </c>
      <c r="BJ365" t="s">
        <v>1477</v>
      </c>
      <c r="BK365" t="s">
        <v>93</v>
      </c>
      <c r="BL365" t="s">
        <v>1478</v>
      </c>
      <c r="BM365" t="s">
        <v>4237</v>
      </c>
      <c r="BN365" t="s">
        <v>74</v>
      </c>
      <c r="BO365" t="s">
        <v>1025</v>
      </c>
      <c r="BP365" t="s">
        <v>74</v>
      </c>
      <c r="BQ365" t="s">
        <v>74</v>
      </c>
      <c r="BR365" t="s">
        <v>96</v>
      </c>
      <c r="BS365" t="s">
        <v>4238</v>
      </c>
      <c r="BT365" t="str">
        <f>HYPERLINK("https%3A%2F%2Fwww.webofscience.com%2Fwos%2Fwoscc%2Ffull-record%2FWOS:A1994NK24200005","View Full Record in Web of Science")</f>
        <v>View Full Record in Web of Science</v>
      </c>
    </row>
    <row r="366" spans="1:72" x14ac:dyDescent="0.15">
      <c r="A366" t="s">
        <v>72</v>
      </c>
      <c r="B366" t="s">
        <v>4239</v>
      </c>
      <c r="C366" t="s">
        <v>74</v>
      </c>
      <c r="D366" t="s">
        <v>74</v>
      </c>
      <c r="E366" t="s">
        <v>74</v>
      </c>
      <c r="F366" t="s">
        <v>4239</v>
      </c>
      <c r="G366" t="s">
        <v>74</v>
      </c>
      <c r="H366" t="s">
        <v>74</v>
      </c>
      <c r="I366" t="s">
        <v>4240</v>
      </c>
      <c r="J366" t="s">
        <v>1928</v>
      </c>
      <c r="K366" t="s">
        <v>74</v>
      </c>
      <c r="L366" t="s">
        <v>74</v>
      </c>
      <c r="M366" t="s">
        <v>77</v>
      </c>
      <c r="N366" t="s">
        <v>78</v>
      </c>
      <c r="O366" t="s">
        <v>74</v>
      </c>
      <c r="P366" t="s">
        <v>74</v>
      </c>
      <c r="Q366" t="s">
        <v>74</v>
      </c>
      <c r="R366" t="s">
        <v>74</v>
      </c>
      <c r="S366" t="s">
        <v>74</v>
      </c>
      <c r="T366" t="s">
        <v>74</v>
      </c>
      <c r="U366" t="s">
        <v>4241</v>
      </c>
      <c r="V366" t="s">
        <v>4242</v>
      </c>
      <c r="W366" t="s">
        <v>4243</v>
      </c>
      <c r="X366" t="s">
        <v>4244</v>
      </c>
      <c r="Y366" t="s">
        <v>4245</v>
      </c>
      <c r="Z366" t="s">
        <v>74</v>
      </c>
      <c r="AA366" t="s">
        <v>4246</v>
      </c>
      <c r="AB366" t="s">
        <v>4247</v>
      </c>
      <c r="AC366" t="s">
        <v>74</v>
      </c>
      <c r="AD366" t="s">
        <v>74</v>
      </c>
      <c r="AE366" t="s">
        <v>74</v>
      </c>
      <c r="AF366" t="s">
        <v>74</v>
      </c>
      <c r="AG366">
        <v>80</v>
      </c>
      <c r="AH366">
        <v>38</v>
      </c>
      <c r="AI366">
        <v>41</v>
      </c>
      <c r="AJ366">
        <v>1</v>
      </c>
      <c r="AK366">
        <v>14</v>
      </c>
      <c r="AL366" t="s">
        <v>1935</v>
      </c>
      <c r="AM366" t="s">
        <v>1936</v>
      </c>
      <c r="AN366" t="s">
        <v>1937</v>
      </c>
      <c r="AO366" t="s">
        <v>74</v>
      </c>
      <c r="AP366" t="s">
        <v>1939</v>
      </c>
      <c r="AQ366" t="s">
        <v>74</v>
      </c>
      <c r="AR366" t="s">
        <v>1928</v>
      </c>
      <c r="AS366" t="s">
        <v>1928</v>
      </c>
      <c r="AT366" t="s">
        <v>4235</v>
      </c>
      <c r="AU366">
        <v>1994</v>
      </c>
      <c r="AV366">
        <v>111</v>
      </c>
      <c r="AW366">
        <v>2</v>
      </c>
      <c r="AX366" t="s">
        <v>74</v>
      </c>
      <c r="AY366" t="s">
        <v>74</v>
      </c>
      <c r="AZ366" t="s">
        <v>74</v>
      </c>
      <c r="BA366" t="s">
        <v>74</v>
      </c>
      <c r="BB366">
        <v>314</v>
      </c>
      <c r="BC366">
        <v>327</v>
      </c>
      <c r="BD366" t="s">
        <v>74</v>
      </c>
      <c r="BE366" t="s">
        <v>4248</v>
      </c>
      <c r="BF366" t="str">
        <f>HYPERLINK("http://dx.doi.org/10.2307/4088596","http://dx.doi.org/10.2307/4088596")</f>
        <v>http://dx.doi.org/10.2307/4088596</v>
      </c>
      <c r="BG366" t="s">
        <v>74</v>
      </c>
      <c r="BH366" t="s">
        <v>74</v>
      </c>
      <c r="BI366">
        <v>14</v>
      </c>
      <c r="BJ366" t="s">
        <v>1940</v>
      </c>
      <c r="BK366" t="s">
        <v>93</v>
      </c>
      <c r="BL366" t="s">
        <v>1041</v>
      </c>
      <c r="BM366" t="s">
        <v>4249</v>
      </c>
      <c r="BN366" t="s">
        <v>74</v>
      </c>
      <c r="BO366" t="s">
        <v>334</v>
      </c>
      <c r="BP366" t="s">
        <v>74</v>
      </c>
      <c r="BQ366" t="s">
        <v>74</v>
      </c>
      <c r="BR366" t="s">
        <v>96</v>
      </c>
      <c r="BS366" t="s">
        <v>4250</v>
      </c>
      <c r="BT366" t="str">
        <f>HYPERLINK("https%3A%2F%2Fwww.webofscience.com%2Fwos%2Fwoscc%2Ffull-record%2FWOS:A1994NM64100007","View Full Record in Web of Science")</f>
        <v>View Full Record in Web of Science</v>
      </c>
    </row>
    <row r="367" spans="1:72" x14ac:dyDescent="0.15">
      <c r="A367" t="s">
        <v>72</v>
      </c>
      <c r="B367" t="s">
        <v>4251</v>
      </c>
      <c r="C367" t="s">
        <v>74</v>
      </c>
      <c r="D367" t="s">
        <v>74</v>
      </c>
      <c r="E367" t="s">
        <v>74</v>
      </c>
      <c r="F367" t="s">
        <v>4251</v>
      </c>
      <c r="G367" t="s">
        <v>74</v>
      </c>
      <c r="H367" t="s">
        <v>74</v>
      </c>
      <c r="I367" t="s">
        <v>4252</v>
      </c>
      <c r="J367" t="s">
        <v>3750</v>
      </c>
      <c r="K367" t="s">
        <v>74</v>
      </c>
      <c r="L367" t="s">
        <v>74</v>
      </c>
      <c r="M367" t="s">
        <v>77</v>
      </c>
      <c r="N367" t="s">
        <v>78</v>
      </c>
      <c r="O367" t="s">
        <v>74</v>
      </c>
      <c r="P367" t="s">
        <v>74</v>
      </c>
      <c r="Q367" t="s">
        <v>74</v>
      </c>
      <c r="R367" t="s">
        <v>74</v>
      </c>
      <c r="S367" t="s">
        <v>74</v>
      </c>
      <c r="T367" t="s">
        <v>74</v>
      </c>
      <c r="U367" t="s">
        <v>4253</v>
      </c>
      <c r="V367" t="s">
        <v>4254</v>
      </c>
      <c r="W367" t="s">
        <v>74</v>
      </c>
      <c r="X367" t="s">
        <v>74</v>
      </c>
      <c r="Y367" t="s">
        <v>4255</v>
      </c>
      <c r="Z367" t="s">
        <v>74</v>
      </c>
      <c r="AA367" t="s">
        <v>74</v>
      </c>
      <c r="AB367" t="s">
        <v>74</v>
      </c>
      <c r="AC367" t="s">
        <v>74</v>
      </c>
      <c r="AD367" t="s">
        <v>74</v>
      </c>
      <c r="AE367" t="s">
        <v>74</v>
      </c>
      <c r="AF367" t="s">
        <v>74</v>
      </c>
      <c r="AG367">
        <v>40</v>
      </c>
      <c r="AH367">
        <v>96</v>
      </c>
      <c r="AI367">
        <v>107</v>
      </c>
      <c r="AJ367">
        <v>1</v>
      </c>
      <c r="AK367">
        <v>11</v>
      </c>
      <c r="AL367" t="s">
        <v>83</v>
      </c>
      <c r="AM367" t="s">
        <v>1275</v>
      </c>
      <c r="AN367" t="s">
        <v>4256</v>
      </c>
      <c r="AO367" t="s">
        <v>3757</v>
      </c>
      <c r="AP367" t="s">
        <v>4257</v>
      </c>
      <c r="AQ367" t="s">
        <v>74</v>
      </c>
      <c r="AR367" t="s">
        <v>3758</v>
      </c>
      <c r="AS367" t="s">
        <v>3759</v>
      </c>
      <c r="AT367" t="s">
        <v>4235</v>
      </c>
      <c r="AU367">
        <v>1994</v>
      </c>
      <c r="AV367">
        <v>69</v>
      </c>
      <c r="AW367" t="s">
        <v>330</v>
      </c>
      <c r="AX367" t="s">
        <v>74</v>
      </c>
      <c r="AY367" t="s">
        <v>74</v>
      </c>
      <c r="AZ367" t="s">
        <v>74</v>
      </c>
      <c r="BA367" t="s">
        <v>74</v>
      </c>
      <c r="BB367">
        <v>101</v>
      </c>
      <c r="BC367">
        <v>121</v>
      </c>
      <c r="BD367" t="s">
        <v>74</v>
      </c>
      <c r="BE367" t="s">
        <v>4258</v>
      </c>
      <c r="BF367" t="str">
        <f>HYPERLINK("http://dx.doi.org/10.1007/BF00713297","http://dx.doi.org/10.1007/BF00713297")</f>
        <v>http://dx.doi.org/10.1007/BF00713297</v>
      </c>
      <c r="BG367" t="s">
        <v>74</v>
      </c>
      <c r="BH367" t="s">
        <v>74</v>
      </c>
      <c r="BI367">
        <v>21</v>
      </c>
      <c r="BJ367" t="s">
        <v>293</v>
      </c>
      <c r="BK367" t="s">
        <v>93</v>
      </c>
      <c r="BL367" t="s">
        <v>293</v>
      </c>
      <c r="BM367" t="s">
        <v>4259</v>
      </c>
      <c r="BN367" t="s">
        <v>74</v>
      </c>
      <c r="BO367" t="s">
        <v>74</v>
      </c>
      <c r="BP367" t="s">
        <v>74</v>
      </c>
      <c r="BQ367" t="s">
        <v>74</v>
      </c>
      <c r="BR367" t="s">
        <v>96</v>
      </c>
      <c r="BS367" t="s">
        <v>4260</v>
      </c>
      <c r="BT367" t="str">
        <f>HYPERLINK("https%3A%2F%2Fwww.webofscience.com%2Fwos%2Fwoscc%2Ffull-record%2FWOS:A1994NX50200006","View Full Record in Web of Science")</f>
        <v>View Full Record in Web of Science</v>
      </c>
    </row>
    <row r="368" spans="1:72" x14ac:dyDescent="0.15">
      <c r="A368" t="s">
        <v>72</v>
      </c>
      <c r="B368" t="s">
        <v>4261</v>
      </c>
      <c r="C368" t="s">
        <v>74</v>
      </c>
      <c r="D368" t="s">
        <v>74</v>
      </c>
      <c r="E368" t="s">
        <v>74</v>
      </c>
      <c r="F368" t="s">
        <v>4261</v>
      </c>
      <c r="G368" t="s">
        <v>74</v>
      </c>
      <c r="H368" t="s">
        <v>74</v>
      </c>
      <c r="I368" t="s">
        <v>4262</v>
      </c>
      <c r="J368" t="s">
        <v>3750</v>
      </c>
      <c r="K368" t="s">
        <v>74</v>
      </c>
      <c r="L368" t="s">
        <v>74</v>
      </c>
      <c r="M368" t="s">
        <v>77</v>
      </c>
      <c r="N368" t="s">
        <v>78</v>
      </c>
      <c r="O368" t="s">
        <v>74</v>
      </c>
      <c r="P368" t="s">
        <v>74</v>
      </c>
      <c r="Q368" t="s">
        <v>74</v>
      </c>
      <c r="R368" t="s">
        <v>74</v>
      </c>
      <c r="S368" t="s">
        <v>74</v>
      </c>
      <c r="T368" t="s">
        <v>74</v>
      </c>
      <c r="U368" t="s">
        <v>4263</v>
      </c>
      <c r="V368" t="s">
        <v>4264</v>
      </c>
      <c r="W368" t="s">
        <v>74</v>
      </c>
      <c r="X368" t="s">
        <v>74</v>
      </c>
      <c r="Y368" t="s">
        <v>4265</v>
      </c>
      <c r="Z368" t="s">
        <v>74</v>
      </c>
      <c r="AA368" t="s">
        <v>4266</v>
      </c>
      <c r="AB368" t="s">
        <v>4267</v>
      </c>
      <c r="AC368" t="s">
        <v>74</v>
      </c>
      <c r="AD368" t="s">
        <v>74</v>
      </c>
      <c r="AE368" t="s">
        <v>74</v>
      </c>
      <c r="AF368" t="s">
        <v>74</v>
      </c>
      <c r="AG368">
        <v>23</v>
      </c>
      <c r="AH368">
        <v>22</v>
      </c>
      <c r="AI368">
        <v>22</v>
      </c>
      <c r="AJ368">
        <v>0</v>
      </c>
      <c r="AK368">
        <v>2</v>
      </c>
      <c r="AL368" t="s">
        <v>1274</v>
      </c>
      <c r="AM368" t="s">
        <v>1275</v>
      </c>
      <c r="AN368" t="s">
        <v>1276</v>
      </c>
      <c r="AO368" t="s">
        <v>3757</v>
      </c>
      <c r="AP368" t="s">
        <v>74</v>
      </c>
      <c r="AQ368" t="s">
        <v>74</v>
      </c>
      <c r="AR368" t="s">
        <v>3758</v>
      </c>
      <c r="AS368" t="s">
        <v>3759</v>
      </c>
      <c r="AT368" t="s">
        <v>4235</v>
      </c>
      <c r="AU368">
        <v>1994</v>
      </c>
      <c r="AV368">
        <v>69</v>
      </c>
      <c r="AW368" t="s">
        <v>330</v>
      </c>
      <c r="AX368" t="s">
        <v>74</v>
      </c>
      <c r="AY368" t="s">
        <v>74</v>
      </c>
      <c r="AZ368" t="s">
        <v>74</v>
      </c>
      <c r="BA368" t="s">
        <v>74</v>
      </c>
      <c r="BB368">
        <v>123</v>
      </c>
      <c r="BC368">
        <v>136</v>
      </c>
      <c r="BD368" t="s">
        <v>74</v>
      </c>
      <c r="BE368" t="s">
        <v>4268</v>
      </c>
      <c r="BF368" t="str">
        <f>HYPERLINK("http://dx.doi.org/10.1007/BF00713298","http://dx.doi.org/10.1007/BF00713298")</f>
        <v>http://dx.doi.org/10.1007/BF00713298</v>
      </c>
      <c r="BG368" t="s">
        <v>74</v>
      </c>
      <c r="BH368" t="s">
        <v>74</v>
      </c>
      <c r="BI368">
        <v>14</v>
      </c>
      <c r="BJ368" t="s">
        <v>293</v>
      </c>
      <c r="BK368" t="s">
        <v>93</v>
      </c>
      <c r="BL368" t="s">
        <v>293</v>
      </c>
      <c r="BM368" t="s">
        <v>4259</v>
      </c>
      <c r="BN368" t="s">
        <v>74</v>
      </c>
      <c r="BO368" t="s">
        <v>74</v>
      </c>
      <c r="BP368" t="s">
        <v>74</v>
      </c>
      <c r="BQ368" t="s">
        <v>74</v>
      </c>
      <c r="BR368" t="s">
        <v>96</v>
      </c>
      <c r="BS368" t="s">
        <v>4269</v>
      </c>
      <c r="BT368" t="str">
        <f>HYPERLINK("https%3A%2F%2Fwww.webofscience.com%2Fwos%2Fwoscc%2Ffull-record%2FWOS:A1994NX50200007","View Full Record in Web of Science")</f>
        <v>View Full Record in Web of Science</v>
      </c>
    </row>
    <row r="369" spans="1:72" x14ac:dyDescent="0.15">
      <c r="A369" t="s">
        <v>72</v>
      </c>
      <c r="B369" t="s">
        <v>4270</v>
      </c>
      <c r="C369" t="s">
        <v>74</v>
      </c>
      <c r="D369" t="s">
        <v>74</v>
      </c>
      <c r="E369" t="s">
        <v>74</v>
      </c>
      <c r="F369" t="s">
        <v>4270</v>
      </c>
      <c r="G369" t="s">
        <v>74</v>
      </c>
      <c r="H369" t="s">
        <v>74</v>
      </c>
      <c r="I369" t="s">
        <v>4271</v>
      </c>
      <c r="J369" t="s">
        <v>4272</v>
      </c>
      <c r="K369" t="s">
        <v>74</v>
      </c>
      <c r="L369" t="s">
        <v>74</v>
      </c>
      <c r="M369" t="s">
        <v>77</v>
      </c>
      <c r="N369" t="s">
        <v>78</v>
      </c>
      <c r="O369" t="s">
        <v>74</v>
      </c>
      <c r="P369" t="s">
        <v>74</v>
      </c>
      <c r="Q369" t="s">
        <v>74</v>
      </c>
      <c r="R369" t="s">
        <v>74</v>
      </c>
      <c r="S369" t="s">
        <v>74</v>
      </c>
      <c r="T369" t="s">
        <v>74</v>
      </c>
      <c r="U369" t="s">
        <v>4273</v>
      </c>
      <c r="V369" t="s">
        <v>4274</v>
      </c>
      <c r="W369" t="s">
        <v>2493</v>
      </c>
      <c r="X369" t="s">
        <v>2494</v>
      </c>
      <c r="Y369" t="s">
        <v>4275</v>
      </c>
      <c r="Z369" t="s">
        <v>74</v>
      </c>
      <c r="AA369" t="s">
        <v>74</v>
      </c>
      <c r="AB369" t="s">
        <v>74</v>
      </c>
      <c r="AC369" t="s">
        <v>74</v>
      </c>
      <c r="AD369" t="s">
        <v>74</v>
      </c>
      <c r="AE369" t="s">
        <v>74</v>
      </c>
      <c r="AF369" t="s">
        <v>74</v>
      </c>
      <c r="AG369">
        <v>36</v>
      </c>
      <c r="AH369">
        <v>57</v>
      </c>
      <c r="AI369">
        <v>63</v>
      </c>
      <c r="AJ369">
        <v>1</v>
      </c>
      <c r="AK369">
        <v>25</v>
      </c>
      <c r="AL369" t="s">
        <v>108</v>
      </c>
      <c r="AM369" t="s">
        <v>109</v>
      </c>
      <c r="AN369" t="s">
        <v>127</v>
      </c>
      <c r="AO369" t="s">
        <v>4276</v>
      </c>
      <c r="AP369" t="s">
        <v>74</v>
      </c>
      <c r="AQ369" t="s">
        <v>74</v>
      </c>
      <c r="AR369" t="s">
        <v>4272</v>
      </c>
      <c r="AS369" t="s">
        <v>4277</v>
      </c>
      <c r="AT369" t="s">
        <v>4235</v>
      </c>
      <c r="AU369">
        <v>1994</v>
      </c>
      <c r="AV369">
        <v>28</v>
      </c>
      <c r="AW369">
        <v>7</v>
      </c>
      <c r="AX369" t="s">
        <v>74</v>
      </c>
      <c r="AY369" t="s">
        <v>74</v>
      </c>
      <c r="AZ369" t="s">
        <v>74</v>
      </c>
      <c r="BA369" t="s">
        <v>74</v>
      </c>
      <c r="BB369">
        <v>1315</v>
      </c>
      <c r="BC369">
        <v>1324</v>
      </c>
      <c r="BD369" t="s">
        <v>74</v>
      </c>
      <c r="BE369" t="s">
        <v>4278</v>
      </c>
      <c r="BF369" t="str">
        <f>HYPERLINK("http://dx.doi.org/10.1016/0045-6535(94)90076-0","http://dx.doi.org/10.1016/0045-6535(94)90076-0")</f>
        <v>http://dx.doi.org/10.1016/0045-6535(94)90076-0</v>
      </c>
      <c r="BG369" t="s">
        <v>74</v>
      </c>
      <c r="BH369" t="s">
        <v>74</v>
      </c>
      <c r="BI369">
        <v>10</v>
      </c>
      <c r="BJ369" t="s">
        <v>4279</v>
      </c>
      <c r="BK369" t="s">
        <v>93</v>
      </c>
      <c r="BL369" t="s">
        <v>94</v>
      </c>
      <c r="BM369" t="s">
        <v>4280</v>
      </c>
      <c r="BN369" t="s">
        <v>74</v>
      </c>
      <c r="BO369" t="s">
        <v>74</v>
      </c>
      <c r="BP369" t="s">
        <v>74</v>
      </c>
      <c r="BQ369" t="s">
        <v>74</v>
      </c>
      <c r="BR369" t="s">
        <v>96</v>
      </c>
      <c r="BS369" t="s">
        <v>4281</v>
      </c>
      <c r="BT369" t="str">
        <f>HYPERLINK("https%3A%2F%2Fwww.webofscience.com%2Fwos%2Fwoscc%2Ffull-record%2FWOS:A1994NP17900007","View Full Record in Web of Science")</f>
        <v>View Full Record in Web of Science</v>
      </c>
    </row>
    <row r="370" spans="1:72" x14ac:dyDescent="0.15">
      <c r="A370" t="s">
        <v>72</v>
      </c>
      <c r="B370" t="s">
        <v>4282</v>
      </c>
      <c r="C370" t="s">
        <v>74</v>
      </c>
      <c r="D370" t="s">
        <v>74</v>
      </c>
      <c r="E370" t="s">
        <v>74</v>
      </c>
      <c r="F370" t="s">
        <v>4282</v>
      </c>
      <c r="G370" t="s">
        <v>74</v>
      </c>
      <c r="H370" t="s">
        <v>74</v>
      </c>
      <c r="I370" t="s">
        <v>4283</v>
      </c>
      <c r="J370" t="s">
        <v>4284</v>
      </c>
      <c r="K370" t="s">
        <v>74</v>
      </c>
      <c r="L370" t="s">
        <v>74</v>
      </c>
      <c r="M370" t="s">
        <v>77</v>
      </c>
      <c r="N370" t="s">
        <v>78</v>
      </c>
      <c r="O370" t="s">
        <v>74</v>
      </c>
      <c r="P370" t="s">
        <v>74</v>
      </c>
      <c r="Q370" t="s">
        <v>74</v>
      </c>
      <c r="R370" t="s">
        <v>74</v>
      </c>
      <c r="S370" t="s">
        <v>74</v>
      </c>
      <c r="T370" t="s">
        <v>74</v>
      </c>
      <c r="U370" t="s">
        <v>4285</v>
      </c>
      <c r="V370" t="s">
        <v>4286</v>
      </c>
      <c r="W370" t="s">
        <v>74</v>
      </c>
      <c r="X370" t="s">
        <v>74</v>
      </c>
      <c r="Y370" t="s">
        <v>4287</v>
      </c>
      <c r="Z370" t="s">
        <v>74</v>
      </c>
      <c r="AA370" t="s">
        <v>74</v>
      </c>
      <c r="AB370" t="s">
        <v>74</v>
      </c>
      <c r="AC370" t="s">
        <v>74</v>
      </c>
      <c r="AD370" t="s">
        <v>74</v>
      </c>
      <c r="AE370" t="s">
        <v>74</v>
      </c>
      <c r="AF370" t="s">
        <v>74</v>
      </c>
      <c r="AG370">
        <v>34</v>
      </c>
      <c r="AH370">
        <v>24</v>
      </c>
      <c r="AI370">
        <v>25</v>
      </c>
      <c r="AJ370">
        <v>0</v>
      </c>
      <c r="AK370">
        <v>0</v>
      </c>
      <c r="AL370" t="s">
        <v>83</v>
      </c>
      <c r="AM370" t="s">
        <v>1275</v>
      </c>
      <c r="AN370" t="s">
        <v>4256</v>
      </c>
      <c r="AO370" t="s">
        <v>4288</v>
      </c>
      <c r="AP370" t="s">
        <v>4289</v>
      </c>
      <c r="AQ370" t="s">
        <v>74</v>
      </c>
      <c r="AR370" t="s">
        <v>4284</v>
      </c>
      <c r="AS370" t="s">
        <v>4290</v>
      </c>
      <c r="AT370" t="s">
        <v>4235</v>
      </c>
      <c r="AU370">
        <v>1994</v>
      </c>
      <c r="AV370">
        <v>26</v>
      </c>
      <c r="AW370">
        <v>4</v>
      </c>
      <c r="AX370" t="s">
        <v>74</v>
      </c>
      <c r="AY370" t="s">
        <v>74</v>
      </c>
      <c r="AZ370" t="s">
        <v>74</v>
      </c>
      <c r="BA370" t="s">
        <v>74</v>
      </c>
      <c r="BB370">
        <v>421</v>
      </c>
      <c r="BC370">
        <v>434</v>
      </c>
      <c r="BD370" t="s">
        <v>74</v>
      </c>
      <c r="BE370" t="s">
        <v>4291</v>
      </c>
      <c r="BF370" t="str">
        <f>HYPERLINK("http://dx.doi.org/10.1007/BF01094405","http://dx.doi.org/10.1007/BF01094405")</f>
        <v>http://dx.doi.org/10.1007/BF01094405</v>
      </c>
      <c r="BG370" t="s">
        <v>74</v>
      </c>
      <c r="BH370" t="s">
        <v>74</v>
      </c>
      <c r="BI370">
        <v>14</v>
      </c>
      <c r="BJ370" t="s">
        <v>3096</v>
      </c>
      <c r="BK370" t="s">
        <v>93</v>
      </c>
      <c r="BL370" t="s">
        <v>3097</v>
      </c>
      <c r="BM370" t="s">
        <v>4292</v>
      </c>
      <c r="BN370" t="s">
        <v>74</v>
      </c>
      <c r="BO370" t="s">
        <v>74</v>
      </c>
      <c r="BP370" t="s">
        <v>74</v>
      </c>
      <c r="BQ370" t="s">
        <v>74</v>
      </c>
      <c r="BR370" t="s">
        <v>96</v>
      </c>
      <c r="BS370" t="s">
        <v>4293</v>
      </c>
      <c r="BT370" t="str">
        <f>HYPERLINK("https%3A%2F%2Fwww.webofscience.com%2Fwos%2Fwoscc%2Ffull-record%2FWOS:A1994NQ96000005","View Full Record in Web of Science")</f>
        <v>View Full Record in Web of Science</v>
      </c>
    </row>
    <row r="371" spans="1:72" x14ac:dyDescent="0.15">
      <c r="A371" t="s">
        <v>72</v>
      </c>
      <c r="B371" t="s">
        <v>4294</v>
      </c>
      <c r="C371" t="s">
        <v>74</v>
      </c>
      <c r="D371" t="s">
        <v>74</v>
      </c>
      <c r="E371" t="s">
        <v>74</v>
      </c>
      <c r="F371" t="s">
        <v>4294</v>
      </c>
      <c r="G371" t="s">
        <v>74</v>
      </c>
      <c r="H371" t="s">
        <v>74</v>
      </c>
      <c r="I371" t="s">
        <v>4295</v>
      </c>
      <c r="J371" t="s">
        <v>4296</v>
      </c>
      <c r="K371" t="s">
        <v>74</v>
      </c>
      <c r="L371" t="s">
        <v>74</v>
      </c>
      <c r="M371" t="s">
        <v>77</v>
      </c>
      <c r="N371" t="s">
        <v>78</v>
      </c>
      <c r="O371" t="s">
        <v>74</v>
      </c>
      <c r="P371" t="s">
        <v>74</v>
      </c>
      <c r="Q371" t="s">
        <v>74</v>
      </c>
      <c r="R371" t="s">
        <v>74</v>
      </c>
      <c r="S371" t="s">
        <v>74</v>
      </c>
      <c r="T371" t="s">
        <v>74</v>
      </c>
      <c r="U371" t="s">
        <v>4297</v>
      </c>
      <c r="V371" t="s">
        <v>4298</v>
      </c>
      <c r="W371" t="s">
        <v>4299</v>
      </c>
      <c r="X371" t="s">
        <v>4300</v>
      </c>
      <c r="Y371" t="s">
        <v>4301</v>
      </c>
      <c r="Z371" t="s">
        <v>74</v>
      </c>
      <c r="AA371" t="s">
        <v>4302</v>
      </c>
      <c r="AB371" t="s">
        <v>4303</v>
      </c>
      <c r="AC371" t="s">
        <v>74</v>
      </c>
      <c r="AD371" t="s">
        <v>74</v>
      </c>
      <c r="AE371" t="s">
        <v>74</v>
      </c>
      <c r="AF371" t="s">
        <v>74</v>
      </c>
      <c r="AG371">
        <v>13</v>
      </c>
      <c r="AH371">
        <v>79</v>
      </c>
      <c r="AI371">
        <v>85</v>
      </c>
      <c r="AJ371">
        <v>0</v>
      </c>
      <c r="AK371">
        <v>16</v>
      </c>
      <c r="AL371" t="s">
        <v>2604</v>
      </c>
      <c r="AM371" t="s">
        <v>2605</v>
      </c>
      <c r="AN371" t="s">
        <v>2606</v>
      </c>
      <c r="AO371" t="s">
        <v>4304</v>
      </c>
      <c r="AP371" t="s">
        <v>74</v>
      </c>
      <c r="AQ371" t="s">
        <v>74</v>
      </c>
      <c r="AR371" t="s">
        <v>4296</v>
      </c>
      <c r="AS371" t="s">
        <v>4305</v>
      </c>
      <c r="AT371" t="s">
        <v>4235</v>
      </c>
      <c r="AU371">
        <v>1994</v>
      </c>
      <c r="AV371">
        <v>31</v>
      </c>
      <c r="AW371">
        <v>2</v>
      </c>
      <c r="AX371" t="s">
        <v>74</v>
      </c>
      <c r="AY371" t="s">
        <v>74</v>
      </c>
      <c r="AZ371" t="s">
        <v>74</v>
      </c>
      <c r="BA371" t="s">
        <v>74</v>
      </c>
      <c r="BB371">
        <v>180</v>
      </c>
      <c r="BC371">
        <v>184</v>
      </c>
      <c r="BD371" t="s">
        <v>74</v>
      </c>
      <c r="BE371" t="s">
        <v>4306</v>
      </c>
      <c r="BF371" t="str">
        <f>HYPERLINK("http://dx.doi.org/10.1006/cryo.1994.1021","http://dx.doi.org/10.1006/cryo.1994.1021")</f>
        <v>http://dx.doi.org/10.1006/cryo.1994.1021</v>
      </c>
      <c r="BG371" t="s">
        <v>74</v>
      </c>
      <c r="BH371" t="s">
        <v>74</v>
      </c>
      <c r="BI371">
        <v>5</v>
      </c>
      <c r="BJ371" t="s">
        <v>4307</v>
      </c>
      <c r="BK371" t="s">
        <v>93</v>
      </c>
      <c r="BL371" t="s">
        <v>4308</v>
      </c>
      <c r="BM371" t="s">
        <v>4309</v>
      </c>
      <c r="BN371">
        <v>8004998</v>
      </c>
      <c r="BO371" t="s">
        <v>74</v>
      </c>
      <c r="BP371" t="s">
        <v>74</v>
      </c>
      <c r="BQ371" t="s">
        <v>74</v>
      </c>
      <c r="BR371" t="s">
        <v>96</v>
      </c>
      <c r="BS371" t="s">
        <v>4310</v>
      </c>
      <c r="BT371" t="str">
        <f>HYPERLINK("https%3A%2F%2Fwww.webofscience.com%2Fwos%2Fwoscc%2Ffull-record%2FWOS:A1994NG63400007","View Full Record in Web of Science")</f>
        <v>View Full Record in Web of Science</v>
      </c>
    </row>
    <row r="372" spans="1:72" x14ac:dyDescent="0.15">
      <c r="A372" t="s">
        <v>72</v>
      </c>
      <c r="B372" t="s">
        <v>4311</v>
      </c>
      <c r="C372" t="s">
        <v>74</v>
      </c>
      <c r="D372" t="s">
        <v>74</v>
      </c>
      <c r="E372" t="s">
        <v>74</v>
      </c>
      <c r="F372" t="s">
        <v>4311</v>
      </c>
      <c r="G372" t="s">
        <v>74</v>
      </c>
      <c r="H372" t="s">
        <v>74</v>
      </c>
      <c r="I372" t="s">
        <v>4312</v>
      </c>
      <c r="J372" t="s">
        <v>4296</v>
      </c>
      <c r="K372" t="s">
        <v>74</v>
      </c>
      <c r="L372" t="s">
        <v>74</v>
      </c>
      <c r="M372" t="s">
        <v>77</v>
      </c>
      <c r="N372" t="s">
        <v>78</v>
      </c>
      <c r="O372" t="s">
        <v>74</v>
      </c>
      <c r="P372" t="s">
        <v>74</v>
      </c>
      <c r="Q372" t="s">
        <v>74</v>
      </c>
      <c r="R372" t="s">
        <v>74</v>
      </c>
      <c r="S372" t="s">
        <v>74</v>
      </c>
      <c r="T372" t="s">
        <v>74</v>
      </c>
      <c r="U372" t="s">
        <v>4313</v>
      </c>
      <c r="V372" t="s">
        <v>4314</v>
      </c>
      <c r="W372" t="s">
        <v>4315</v>
      </c>
      <c r="X372" t="s">
        <v>4316</v>
      </c>
      <c r="Y372" t="s">
        <v>4317</v>
      </c>
      <c r="Z372" t="s">
        <v>74</v>
      </c>
      <c r="AA372" t="s">
        <v>74</v>
      </c>
      <c r="AB372" t="s">
        <v>74</v>
      </c>
      <c r="AC372" t="s">
        <v>4318</v>
      </c>
      <c r="AD372" t="s">
        <v>4319</v>
      </c>
      <c r="AE372" t="s">
        <v>74</v>
      </c>
      <c r="AF372" t="s">
        <v>74</v>
      </c>
      <c r="AG372">
        <v>27</v>
      </c>
      <c r="AH372">
        <v>66</v>
      </c>
      <c r="AI372">
        <v>79</v>
      </c>
      <c r="AJ372">
        <v>0</v>
      </c>
      <c r="AK372">
        <v>15</v>
      </c>
      <c r="AL372" t="s">
        <v>2604</v>
      </c>
      <c r="AM372" t="s">
        <v>2605</v>
      </c>
      <c r="AN372" t="s">
        <v>2606</v>
      </c>
      <c r="AO372" t="s">
        <v>4304</v>
      </c>
      <c r="AP372" t="s">
        <v>74</v>
      </c>
      <c r="AQ372" t="s">
        <v>74</v>
      </c>
      <c r="AR372" t="s">
        <v>4296</v>
      </c>
      <c r="AS372" t="s">
        <v>4305</v>
      </c>
      <c r="AT372" t="s">
        <v>4235</v>
      </c>
      <c r="AU372">
        <v>1994</v>
      </c>
      <c r="AV372">
        <v>31</v>
      </c>
      <c r="AW372">
        <v>2</v>
      </c>
      <c r="AX372" t="s">
        <v>74</v>
      </c>
      <c r="AY372" t="s">
        <v>74</v>
      </c>
      <c r="AZ372" t="s">
        <v>74</v>
      </c>
      <c r="BA372" t="s">
        <v>74</v>
      </c>
      <c r="BB372">
        <v>185</v>
      </c>
      <c r="BC372">
        <v>192</v>
      </c>
      <c r="BD372" t="s">
        <v>74</v>
      </c>
      <c r="BE372" t="s">
        <v>4320</v>
      </c>
      <c r="BF372" t="str">
        <f>HYPERLINK("http://dx.doi.org/10.1006/cryo.1994.1022","http://dx.doi.org/10.1006/cryo.1994.1022")</f>
        <v>http://dx.doi.org/10.1006/cryo.1994.1022</v>
      </c>
      <c r="BG372" t="s">
        <v>74</v>
      </c>
      <c r="BH372" t="s">
        <v>74</v>
      </c>
      <c r="BI372">
        <v>8</v>
      </c>
      <c r="BJ372" t="s">
        <v>4307</v>
      </c>
      <c r="BK372" t="s">
        <v>93</v>
      </c>
      <c r="BL372" t="s">
        <v>4308</v>
      </c>
      <c r="BM372" t="s">
        <v>4309</v>
      </c>
      <c r="BN372">
        <v>8004999</v>
      </c>
      <c r="BO372" t="s">
        <v>1025</v>
      </c>
      <c r="BP372" t="s">
        <v>74</v>
      </c>
      <c r="BQ372" t="s">
        <v>74</v>
      </c>
      <c r="BR372" t="s">
        <v>96</v>
      </c>
      <c r="BS372" t="s">
        <v>4321</v>
      </c>
      <c r="BT372" t="str">
        <f>HYPERLINK("https%3A%2F%2Fwww.webofscience.com%2Fwos%2Fwoscc%2Ffull-record%2FWOS:A1994NG63400008","View Full Record in Web of Science")</f>
        <v>View Full Record in Web of Science</v>
      </c>
    </row>
    <row r="373" spans="1:72" x14ac:dyDescent="0.15">
      <c r="A373" t="s">
        <v>72</v>
      </c>
      <c r="B373" t="s">
        <v>4322</v>
      </c>
      <c r="C373" t="s">
        <v>74</v>
      </c>
      <c r="D373" t="s">
        <v>74</v>
      </c>
      <c r="E373" t="s">
        <v>74</v>
      </c>
      <c r="F373" t="s">
        <v>4322</v>
      </c>
      <c r="G373" t="s">
        <v>74</v>
      </c>
      <c r="H373" t="s">
        <v>74</v>
      </c>
      <c r="I373" t="s">
        <v>4323</v>
      </c>
      <c r="J373" t="s">
        <v>713</v>
      </c>
      <c r="K373" t="s">
        <v>74</v>
      </c>
      <c r="L373" t="s">
        <v>74</v>
      </c>
      <c r="M373" t="s">
        <v>77</v>
      </c>
      <c r="N373" t="s">
        <v>78</v>
      </c>
      <c r="O373" t="s">
        <v>74</v>
      </c>
      <c r="P373" t="s">
        <v>74</v>
      </c>
      <c r="Q373" t="s">
        <v>74</v>
      </c>
      <c r="R373" t="s">
        <v>74</v>
      </c>
      <c r="S373" t="s">
        <v>74</v>
      </c>
      <c r="T373" t="s">
        <v>74</v>
      </c>
      <c r="U373" t="s">
        <v>4324</v>
      </c>
      <c r="V373" t="s">
        <v>4325</v>
      </c>
      <c r="W373" t="s">
        <v>4326</v>
      </c>
      <c r="X373" t="s">
        <v>4327</v>
      </c>
      <c r="Y373" t="s">
        <v>4328</v>
      </c>
      <c r="Z373" t="s">
        <v>74</v>
      </c>
      <c r="AA373" t="s">
        <v>74</v>
      </c>
      <c r="AB373" t="s">
        <v>74</v>
      </c>
      <c r="AC373" t="s">
        <v>74</v>
      </c>
      <c r="AD373" t="s">
        <v>74</v>
      </c>
      <c r="AE373" t="s">
        <v>74</v>
      </c>
      <c r="AF373" t="s">
        <v>74</v>
      </c>
      <c r="AG373">
        <v>20</v>
      </c>
      <c r="AH373">
        <v>145</v>
      </c>
      <c r="AI373">
        <v>152</v>
      </c>
      <c r="AJ373">
        <v>0</v>
      </c>
      <c r="AK373">
        <v>12</v>
      </c>
      <c r="AL373" t="s">
        <v>108</v>
      </c>
      <c r="AM373" t="s">
        <v>109</v>
      </c>
      <c r="AN373" t="s">
        <v>127</v>
      </c>
      <c r="AO373" t="s">
        <v>719</v>
      </c>
      <c r="AP373" t="s">
        <v>74</v>
      </c>
      <c r="AQ373" t="s">
        <v>74</v>
      </c>
      <c r="AR373" t="s">
        <v>720</v>
      </c>
      <c r="AS373" t="s">
        <v>721</v>
      </c>
      <c r="AT373" t="s">
        <v>4235</v>
      </c>
      <c r="AU373">
        <v>1994</v>
      </c>
      <c r="AV373">
        <v>41</v>
      </c>
      <c r="AW373">
        <v>4</v>
      </c>
      <c r="AX373" t="s">
        <v>74</v>
      </c>
      <c r="AY373" t="s">
        <v>74</v>
      </c>
      <c r="AZ373" t="s">
        <v>74</v>
      </c>
      <c r="BA373" t="s">
        <v>74</v>
      </c>
      <c r="BB373">
        <v>629</v>
      </c>
      <c r="BC373">
        <v>641</v>
      </c>
      <c r="BD373" t="s">
        <v>74</v>
      </c>
      <c r="BE373" t="s">
        <v>4329</v>
      </c>
      <c r="BF373" t="str">
        <f>HYPERLINK("http://dx.doi.org/10.1016/0967-0637(94)90046-9","http://dx.doi.org/10.1016/0967-0637(94)90046-9")</f>
        <v>http://dx.doi.org/10.1016/0967-0637(94)90046-9</v>
      </c>
      <c r="BG373" t="s">
        <v>74</v>
      </c>
      <c r="BH373" t="s">
        <v>74</v>
      </c>
      <c r="BI373">
        <v>13</v>
      </c>
      <c r="BJ373" t="s">
        <v>364</v>
      </c>
      <c r="BK373" t="s">
        <v>93</v>
      </c>
      <c r="BL373" t="s">
        <v>364</v>
      </c>
      <c r="BM373" t="s">
        <v>4330</v>
      </c>
      <c r="BN373" t="s">
        <v>74</v>
      </c>
      <c r="BO373" t="s">
        <v>74</v>
      </c>
      <c r="BP373" t="s">
        <v>74</v>
      </c>
      <c r="BQ373" t="s">
        <v>74</v>
      </c>
      <c r="BR373" t="s">
        <v>96</v>
      </c>
      <c r="BS373" t="s">
        <v>4331</v>
      </c>
      <c r="BT373" t="str">
        <f>HYPERLINK("https%3A%2F%2Fwww.webofscience.com%2Fwos%2Fwoscc%2Ffull-record%2FWOS:A1994NV47800002","View Full Record in Web of Science")</f>
        <v>View Full Record in Web of Science</v>
      </c>
    </row>
    <row r="374" spans="1:72" x14ac:dyDescent="0.15">
      <c r="A374" t="s">
        <v>72</v>
      </c>
      <c r="B374" t="s">
        <v>4332</v>
      </c>
      <c r="C374" t="s">
        <v>74</v>
      </c>
      <c r="D374" t="s">
        <v>74</v>
      </c>
      <c r="E374" t="s">
        <v>74</v>
      </c>
      <c r="F374" t="s">
        <v>4332</v>
      </c>
      <c r="G374" t="s">
        <v>74</v>
      </c>
      <c r="H374" t="s">
        <v>74</v>
      </c>
      <c r="I374" t="s">
        <v>4333</v>
      </c>
      <c r="J374" t="s">
        <v>713</v>
      </c>
      <c r="K374" t="s">
        <v>74</v>
      </c>
      <c r="L374" t="s">
        <v>74</v>
      </c>
      <c r="M374" t="s">
        <v>77</v>
      </c>
      <c r="N374" t="s">
        <v>78</v>
      </c>
      <c r="O374" t="s">
        <v>74</v>
      </c>
      <c r="P374" t="s">
        <v>74</v>
      </c>
      <c r="Q374" t="s">
        <v>74</v>
      </c>
      <c r="R374" t="s">
        <v>74</v>
      </c>
      <c r="S374" t="s">
        <v>74</v>
      </c>
      <c r="T374" t="s">
        <v>74</v>
      </c>
      <c r="U374" t="s">
        <v>4334</v>
      </c>
      <c r="V374" t="s">
        <v>4335</v>
      </c>
      <c r="W374" t="s">
        <v>74</v>
      </c>
      <c r="X374" t="s">
        <v>74</v>
      </c>
      <c r="Y374" t="s">
        <v>4336</v>
      </c>
      <c r="Z374" t="s">
        <v>74</v>
      </c>
      <c r="AA374" t="s">
        <v>74</v>
      </c>
      <c r="AB374" t="s">
        <v>74</v>
      </c>
      <c r="AC374" t="s">
        <v>74</v>
      </c>
      <c r="AD374" t="s">
        <v>74</v>
      </c>
      <c r="AE374" t="s">
        <v>74</v>
      </c>
      <c r="AF374" t="s">
        <v>74</v>
      </c>
      <c r="AG374">
        <v>53</v>
      </c>
      <c r="AH374">
        <v>43</v>
      </c>
      <c r="AI374">
        <v>48</v>
      </c>
      <c r="AJ374">
        <v>0</v>
      </c>
      <c r="AK374">
        <v>0</v>
      </c>
      <c r="AL374" t="s">
        <v>108</v>
      </c>
      <c r="AM374" t="s">
        <v>109</v>
      </c>
      <c r="AN374" t="s">
        <v>127</v>
      </c>
      <c r="AO374" t="s">
        <v>719</v>
      </c>
      <c r="AP374" t="s">
        <v>74</v>
      </c>
      <c r="AQ374" t="s">
        <v>74</v>
      </c>
      <c r="AR374" t="s">
        <v>720</v>
      </c>
      <c r="AS374" t="s">
        <v>721</v>
      </c>
      <c r="AT374" t="s">
        <v>4235</v>
      </c>
      <c r="AU374">
        <v>1994</v>
      </c>
      <c r="AV374">
        <v>41</v>
      </c>
      <c r="AW374">
        <v>4</v>
      </c>
      <c r="AX374" t="s">
        <v>74</v>
      </c>
      <c r="AY374" t="s">
        <v>74</v>
      </c>
      <c r="AZ374" t="s">
        <v>74</v>
      </c>
      <c r="BA374" t="s">
        <v>74</v>
      </c>
      <c r="BB374">
        <v>677</v>
      </c>
      <c r="BC374">
        <v>693</v>
      </c>
      <c r="BD374" t="s">
        <v>74</v>
      </c>
      <c r="BE374" t="s">
        <v>4337</v>
      </c>
      <c r="BF374" t="str">
        <f>HYPERLINK("http://dx.doi.org/10.1016/0967-0637(94)90049-3","http://dx.doi.org/10.1016/0967-0637(94)90049-3")</f>
        <v>http://dx.doi.org/10.1016/0967-0637(94)90049-3</v>
      </c>
      <c r="BG374" t="s">
        <v>74</v>
      </c>
      <c r="BH374" t="s">
        <v>74</v>
      </c>
      <c r="BI374">
        <v>17</v>
      </c>
      <c r="BJ374" t="s">
        <v>364</v>
      </c>
      <c r="BK374" t="s">
        <v>93</v>
      </c>
      <c r="BL374" t="s">
        <v>364</v>
      </c>
      <c r="BM374" t="s">
        <v>4330</v>
      </c>
      <c r="BN374" t="s">
        <v>74</v>
      </c>
      <c r="BO374" t="s">
        <v>74</v>
      </c>
      <c r="BP374" t="s">
        <v>74</v>
      </c>
      <c r="BQ374" t="s">
        <v>74</v>
      </c>
      <c r="BR374" t="s">
        <v>96</v>
      </c>
      <c r="BS374" t="s">
        <v>4338</v>
      </c>
      <c r="BT374" t="str">
        <f>HYPERLINK("https%3A%2F%2Fwww.webofscience.com%2Fwos%2Fwoscc%2Ffull-record%2FWOS:A1994NV47800005","View Full Record in Web of Science")</f>
        <v>View Full Record in Web of Science</v>
      </c>
    </row>
    <row r="375" spans="1:72" x14ac:dyDescent="0.15">
      <c r="A375" t="s">
        <v>72</v>
      </c>
      <c r="B375" t="s">
        <v>4339</v>
      </c>
      <c r="C375" t="s">
        <v>74</v>
      </c>
      <c r="D375" t="s">
        <v>74</v>
      </c>
      <c r="E375" t="s">
        <v>74</v>
      </c>
      <c r="F375" t="s">
        <v>4339</v>
      </c>
      <c r="G375" t="s">
        <v>74</v>
      </c>
      <c r="H375" t="s">
        <v>74</v>
      </c>
      <c r="I375" t="s">
        <v>4340</v>
      </c>
      <c r="J375" t="s">
        <v>4341</v>
      </c>
      <c r="K375" t="s">
        <v>74</v>
      </c>
      <c r="L375" t="s">
        <v>74</v>
      </c>
      <c r="M375" t="s">
        <v>859</v>
      </c>
      <c r="N375" t="s">
        <v>78</v>
      </c>
      <c r="O375" t="s">
        <v>74</v>
      </c>
      <c r="P375" t="s">
        <v>74</v>
      </c>
      <c r="Q375" t="s">
        <v>74</v>
      </c>
      <c r="R375" t="s">
        <v>74</v>
      </c>
      <c r="S375" t="s">
        <v>74</v>
      </c>
      <c r="T375" t="s">
        <v>74</v>
      </c>
      <c r="U375" t="s">
        <v>4342</v>
      </c>
      <c r="V375" t="s">
        <v>74</v>
      </c>
      <c r="W375" t="s">
        <v>74</v>
      </c>
      <c r="X375" t="s">
        <v>74</v>
      </c>
      <c r="Y375" t="s">
        <v>4343</v>
      </c>
      <c r="Z375" t="s">
        <v>74</v>
      </c>
      <c r="AA375" t="s">
        <v>74</v>
      </c>
      <c r="AB375" t="s">
        <v>74</v>
      </c>
      <c r="AC375" t="s">
        <v>74</v>
      </c>
      <c r="AD375" t="s">
        <v>74</v>
      </c>
      <c r="AE375" t="s">
        <v>74</v>
      </c>
      <c r="AF375" t="s">
        <v>74</v>
      </c>
      <c r="AG375">
        <v>9</v>
      </c>
      <c r="AH375">
        <v>12</v>
      </c>
      <c r="AI375">
        <v>15</v>
      </c>
      <c r="AJ375">
        <v>0</v>
      </c>
      <c r="AK375">
        <v>0</v>
      </c>
      <c r="AL375" t="s">
        <v>862</v>
      </c>
      <c r="AM375" t="s">
        <v>863</v>
      </c>
      <c r="AN375" t="s">
        <v>879</v>
      </c>
      <c r="AO375" t="s">
        <v>4344</v>
      </c>
      <c r="AP375" t="s">
        <v>74</v>
      </c>
      <c r="AQ375" t="s">
        <v>74</v>
      </c>
      <c r="AR375" t="s">
        <v>4345</v>
      </c>
      <c r="AS375" t="s">
        <v>4346</v>
      </c>
      <c r="AT375" t="s">
        <v>4235</v>
      </c>
      <c r="AU375">
        <v>1994</v>
      </c>
      <c r="AV375">
        <v>335</v>
      </c>
      <c r="AW375">
        <v>5</v>
      </c>
      <c r="AX375" t="s">
        <v>74</v>
      </c>
      <c r="AY375" t="s">
        <v>74</v>
      </c>
      <c r="AZ375" t="s">
        <v>74</v>
      </c>
      <c r="BA375" t="s">
        <v>74</v>
      </c>
      <c r="BB375">
        <v>616</v>
      </c>
      <c r="BC375">
        <v>620</v>
      </c>
      <c r="BD375" t="s">
        <v>74</v>
      </c>
      <c r="BE375" t="s">
        <v>74</v>
      </c>
      <c r="BF375" t="s">
        <v>74</v>
      </c>
      <c r="BG375" t="s">
        <v>74</v>
      </c>
      <c r="BH375" t="s">
        <v>74</v>
      </c>
      <c r="BI375">
        <v>5</v>
      </c>
      <c r="BJ375" t="s">
        <v>402</v>
      </c>
      <c r="BK375" t="s">
        <v>93</v>
      </c>
      <c r="BL375" t="s">
        <v>403</v>
      </c>
      <c r="BM375" t="s">
        <v>4347</v>
      </c>
      <c r="BN375" t="s">
        <v>74</v>
      </c>
      <c r="BO375" t="s">
        <v>74</v>
      </c>
      <c r="BP375" t="s">
        <v>74</v>
      </c>
      <c r="BQ375" t="s">
        <v>74</v>
      </c>
      <c r="BR375" t="s">
        <v>96</v>
      </c>
      <c r="BS375" t="s">
        <v>4348</v>
      </c>
      <c r="BT375" t="str">
        <f>HYPERLINK("https%3A%2F%2Fwww.webofscience.com%2Fwos%2Fwoscc%2Ffull-record%2FWOS:A1994NM95500022","View Full Record in Web of Science")</f>
        <v>View Full Record in Web of Science</v>
      </c>
    </row>
    <row r="376" spans="1:72" x14ac:dyDescent="0.15">
      <c r="A376" t="s">
        <v>72</v>
      </c>
      <c r="B376" t="s">
        <v>4349</v>
      </c>
      <c r="C376" t="s">
        <v>74</v>
      </c>
      <c r="D376" t="s">
        <v>74</v>
      </c>
      <c r="E376" t="s">
        <v>74</v>
      </c>
      <c r="F376" t="s">
        <v>4349</v>
      </c>
      <c r="G376" t="s">
        <v>74</v>
      </c>
      <c r="H376" t="s">
        <v>74</v>
      </c>
      <c r="I376" t="s">
        <v>4350</v>
      </c>
      <c r="J376" t="s">
        <v>4341</v>
      </c>
      <c r="K376" t="s">
        <v>74</v>
      </c>
      <c r="L376" t="s">
        <v>74</v>
      </c>
      <c r="M376" t="s">
        <v>859</v>
      </c>
      <c r="N376" t="s">
        <v>78</v>
      </c>
      <c r="O376" t="s">
        <v>74</v>
      </c>
      <c r="P376" t="s">
        <v>74</v>
      </c>
      <c r="Q376" t="s">
        <v>74</v>
      </c>
      <c r="R376" t="s">
        <v>74</v>
      </c>
      <c r="S376" t="s">
        <v>74</v>
      </c>
      <c r="T376" t="s">
        <v>74</v>
      </c>
      <c r="U376" t="s">
        <v>74</v>
      </c>
      <c r="V376" t="s">
        <v>74</v>
      </c>
      <c r="W376" t="s">
        <v>74</v>
      </c>
      <c r="X376" t="s">
        <v>74</v>
      </c>
      <c r="Y376" t="s">
        <v>4351</v>
      </c>
      <c r="Z376" t="s">
        <v>74</v>
      </c>
      <c r="AA376" t="s">
        <v>74</v>
      </c>
      <c r="AB376" t="s">
        <v>74</v>
      </c>
      <c r="AC376" t="s">
        <v>74</v>
      </c>
      <c r="AD376" t="s">
        <v>74</v>
      </c>
      <c r="AE376" t="s">
        <v>74</v>
      </c>
      <c r="AF376" t="s">
        <v>74</v>
      </c>
      <c r="AG376">
        <v>4</v>
      </c>
      <c r="AH376">
        <v>1</v>
      </c>
      <c r="AI376">
        <v>1</v>
      </c>
      <c r="AJ376">
        <v>0</v>
      </c>
      <c r="AK376">
        <v>1</v>
      </c>
      <c r="AL376" t="s">
        <v>862</v>
      </c>
      <c r="AM376" t="s">
        <v>863</v>
      </c>
      <c r="AN376" t="s">
        <v>879</v>
      </c>
      <c r="AO376" t="s">
        <v>4344</v>
      </c>
      <c r="AP376" t="s">
        <v>74</v>
      </c>
      <c r="AQ376" t="s">
        <v>74</v>
      </c>
      <c r="AR376" t="s">
        <v>4345</v>
      </c>
      <c r="AS376" t="s">
        <v>4346</v>
      </c>
      <c r="AT376" t="s">
        <v>4235</v>
      </c>
      <c r="AU376">
        <v>1994</v>
      </c>
      <c r="AV376">
        <v>335</v>
      </c>
      <c r="AW376">
        <v>5</v>
      </c>
      <c r="AX376" t="s">
        <v>74</v>
      </c>
      <c r="AY376" t="s">
        <v>74</v>
      </c>
      <c r="AZ376" t="s">
        <v>74</v>
      </c>
      <c r="BA376" t="s">
        <v>74</v>
      </c>
      <c r="BB376">
        <v>640</v>
      </c>
      <c r="BC376">
        <v>642</v>
      </c>
      <c r="BD376" t="s">
        <v>74</v>
      </c>
      <c r="BE376" t="s">
        <v>74</v>
      </c>
      <c r="BF376" t="s">
        <v>74</v>
      </c>
      <c r="BG376" t="s">
        <v>74</v>
      </c>
      <c r="BH376" t="s">
        <v>74</v>
      </c>
      <c r="BI376">
        <v>3</v>
      </c>
      <c r="BJ376" t="s">
        <v>402</v>
      </c>
      <c r="BK376" t="s">
        <v>93</v>
      </c>
      <c r="BL376" t="s">
        <v>403</v>
      </c>
      <c r="BM376" t="s">
        <v>4347</v>
      </c>
      <c r="BN376" t="s">
        <v>74</v>
      </c>
      <c r="BO376" t="s">
        <v>74</v>
      </c>
      <c r="BP376" t="s">
        <v>74</v>
      </c>
      <c r="BQ376" t="s">
        <v>74</v>
      </c>
      <c r="BR376" t="s">
        <v>96</v>
      </c>
      <c r="BS376" t="s">
        <v>4352</v>
      </c>
      <c r="BT376" t="str">
        <f>HYPERLINK("https%3A%2F%2Fwww.webofscience.com%2Fwos%2Fwoscc%2Ffull-record%2FWOS:A1994NM95500028","View Full Record in Web of Science")</f>
        <v>View Full Record in Web of Science</v>
      </c>
    </row>
    <row r="377" spans="1:72" x14ac:dyDescent="0.15">
      <c r="A377" t="s">
        <v>72</v>
      </c>
      <c r="B377" t="s">
        <v>4353</v>
      </c>
      <c r="C377" t="s">
        <v>74</v>
      </c>
      <c r="D377" t="s">
        <v>74</v>
      </c>
      <c r="E377" t="s">
        <v>74</v>
      </c>
      <c r="F377" t="s">
        <v>4353</v>
      </c>
      <c r="G377" t="s">
        <v>74</v>
      </c>
      <c r="H377" t="s">
        <v>74</v>
      </c>
      <c r="I377" t="s">
        <v>4354</v>
      </c>
      <c r="J377" t="s">
        <v>806</v>
      </c>
      <c r="K377" t="s">
        <v>74</v>
      </c>
      <c r="L377" t="s">
        <v>74</v>
      </c>
      <c r="M377" t="s">
        <v>77</v>
      </c>
      <c r="N377" t="s">
        <v>78</v>
      </c>
      <c r="O377" t="s">
        <v>74</v>
      </c>
      <c r="P377" t="s">
        <v>74</v>
      </c>
      <c r="Q377" t="s">
        <v>74</v>
      </c>
      <c r="R377" t="s">
        <v>74</v>
      </c>
      <c r="S377" t="s">
        <v>74</v>
      </c>
      <c r="T377" t="s">
        <v>74</v>
      </c>
      <c r="U377" t="s">
        <v>4355</v>
      </c>
      <c r="V377" t="s">
        <v>4356</v>
      </c>
      <c r="W377" t="s">
        <v>4357</v>
      </c>
      <c r="X377" t="s">
        <v>4358</v>
      </c>
      <c r="Y377" t="s">
        <v>74</v>
      </c>
      <c r="Z377" t="s">
        <v>74</v>
      </c>
      <c r="AA377" t="s">
        <v>4359</v>
      </c>
      <c r="AB377" t="s">
        <v>74</v>
      </c>
      <c r="AC377" t="s">
        <v>74</v>
      </c>
      <c r="AD377" t="s">
        <v>74</v>
      </c>
      <c r="AE377" t="s">
        <v>74</v>
      </c>
      <c r="AF377" t="s">
        <v>74</v>
      </c>
      <c r="AG377">
        <v>28</v>
      </c>
      <c r="AH377">
        <v>170</v>
      </c>
      <c r="AI377">
        <v>185</v>
      </c>
      <c r="AJ377">
        <v>0</v>
      </c>
      <c r="AK377">
        <v>20</v>
      </c>
      <c r="AL377" t="s">
        <v>813</v>
      </c>
      <c r="AM377" t="s">
        <v>814</v>
      </c>
      <c r="AN377" t="s">
        <v>815</v>
      </c>
      <c r="AO377" t="s">
        <v>816</v>
      </c>
      <c r="AP377" t="s">
        <v>74</v>
      </c>
      <c r="AQ377" t="s">
        <v>74</v>
      </c>
      <c r="AR377" t="s">
        <v>806</v>
      </c>
      <c r="AS377" t="s">
        <v>188</v>
      </c>
      <c r="AT377" t="s">
        <v>4235</v>
      </c>
      <c r="AU377">
        <v>1994</v>
      </c>
      <c r="AV377">
        <v>22</v>
      </c>
      <c r="AW377">
        <v>4</v>
      </c>
      <c r="AX377" t="s">
        <v>74</v>
      </c>
      <c r="AY377" t="s">
        <v>74</v>
      </c>
      <c r="AZ377" t="s">
        <v>74</v>
      </c>
      <c r="BA377" t="s">
        <v>74</v>
      </c>
      <c r="BB377">
        <v>307</v>
      </c>
      <c r="BC377">
        <v>310</v>
      </c>
      <c r="BD377" t="s">
        <v>74</v>
      </c>
      <c r="BE377" t="s">
        <v>4360</v>
      </c>
      <c r="BF377" t="str">
        <f>HYPERLINK("http://dx.doi.org/10.1130/0091-7613(1994)022&lt;0307:LAAAAA&gt;2.3.CO;2","http://dx.doi.org/10.1130/0091-7613(1994)022&lt;0307:LAAAAA&gt;2.3.CO;2")</f>
        <v>http://dx.doi.org/10.1130/0091-7613(1994)022&lt;0307:LAAAAA&gt;2.3.CO;2</v>
      </c>
      <c r="BG377" t="s">
        <v>74</v>
      </c>
      <c r="BH377" t="s">
        <v>74</v>
      </c>
      <c r="BI377">
        <v>4</v>
      </c>
      <c r="BJ377" t="s">
        <v>188</v>
      </c>
      <c r="BK377" t="s">
        <v>93</v>
      </c>
      <c r="BL377" t="s">
        <v>188</v>
      </c>
      <c r="BM377" t="s">
        <v>4361</v>
      </c>
      <c r="BN377" t="s">
        <v>74</v>
      </c>
      <c r="BO377" t="s">
        <v>74</v>
      </c>
      <c r="BP377" t="s">
        <v>74</v>
      </c>
      <c r="BQ377" t="s">
        <v>74</v>
      </c>
      <c r="BR377" t="s">
        <v>96</v>
      </c>
      <c r="BS377" t="s">
        <v>4362</v>
      </c>
      <c r="BT377" t="str">
        <f>HYPERLINK("https%3A%2F%2Fwww.webofscience.com%2Fwos%2Fwoscc%2Ffull-record%2FWOS:A1994NE80000005","View Full Record in Web of Science")</f>
        <v>View Full Record in Web of Science</v>
      </c>
    </row>
    <row r="378" spans="1:72" x14ac:dyDescent="0.15">
      <c r="A378" t="s">
        <v>72</v>
      </c>
      <c r="B378" t="s">
        <v>4363</v>
      </c>
      <c r="C378" t="s">
        <v>74</v>
      </c>
      <c r="D378" t="s">
        <v>74</v>
      </c>
      <c r="E378" t="s">
        <v>74</v>
      </c>
      <c r="F378" t="s">
        <v>4363</v>
      </c>
      <c r="G378" t="s">
        <v>74</v>
      </c>
      <c r="H378" t="s">
        <v>74</v>
      </c>
      <c r="I378" t="s">
        <v>4364</v>
      </c>
      <c r="J378" t="s">
        <v>338</v>
      </c>
      <c r="K378" t="s">
        <v>74</v>
      </c>
      <c r="L378" t="s">
        <v>74</v>
      </c>
      <c r="M378" t="s">
        <v>77</v>
      </c>
      <c r="N378" t="s">
        <v>78</v>
      </c>
      <c r="O378" t="s">
        <v>74</v>
      </c>
      <c r="P378" t="s">
        <v>74</v>
      </c>
      <c r="Q378" t="s">
        <v>74</v>
      </c>
      <c r="R378" t="s">
        <v>74</v>
      </c>
      <c r="S378" t="s">
        <v>74</v>
      </c>
      <c r="T378" t="s">
        <v>74</v>
      </c>
      <c r="U378" t="s">
        <v>4365</v>
      </c>
      <c r="V378" t="s">
        <v>4366</v>
      </c>
      <c r="W378" t="s">
        <v>4367</v>
      </c>
      <c r="X378" t="s">
        <v>4368</v>
      </c>
      <c r="Y378" t="s">
        <v>74</v>
      </c>
      <c r="Z378" t="s">
        <v>74</v>
      </c>
      <c r="AA378" t="s">
        <v>4369</v>
      </c>
      <c r="AB378" t="s">
        <v>4370</v>
      </c>
      <c r="AC378" t="s">
        <v>74</v>
      </c>
      <c r="AD378" t="s">
        <v>74</v>
      </c>
      <c r="AE378" t="s">
        <v>74</v>
      </c>
      <c r="AF378" t="s">
        <v>74</v>
      </c>
      <c r="AG378">
        <v>13</v>
      </c>
      <c r="AH378">
        <v>32</v>
      </c>
      <c r="AI378">
        <v>39</v>
      </c>
      <c r="AJ378">
        <v>0</v>
      </c>
      <c r="AK378">
        <v>3</v>
      </c>
      <c r="AL378" t="s">
        <v>284</v>
      </c>
      <c r="AM378" t="s">
        <v>285</v>
      </c>
      <c r="AN378" t="s">
        <v>2642</v>
      </c>
      <c r="AO378" t="s">
        <v>344</v>
      </c>
      <c r="AP378" t="s">
        <v>74</v>
      </c>
      <c r="AQ378" t="s">
        <v>74</v>
      </c>
      <c r="AR378" t="s">
        <v>345</v>
      </c>
      <c r="AS378" t="s">
        <v>346</v>
      </c>
      <c r="AT378" t="s">
        <v>4371</v>
      </c>
      <c r="AU378">
        <v>1994</v>
      </c>
      <c r="AV378">
        <v>21</v>
      </c>
      <c r="AW378">
        <v>7</v>
      </c>
      <c r="AX378" t="s">
        <v>74</v>
      </c>
      <c r="AY378" t="s">
        <v>74</v>
      </c>
      <c r="AZ378" t="s">
        <v>74</v>
      </c>
      <c r="BA378" t="s">
        <v>74</v>
      </c>
      <c r="BB378">
        <v>565</v>
      </c>
      <c r="BC378">
        <v>568</v>
      </c>
      <c r="BD378" t="s">
        <v>74</v>
      </c>
      <c r="BE378" t="s">
        <v>4372</v>
      </c>
      <c r="BF378" t="str">
        <f>HYPERLINK("http://dx.doi.org/10.1029/94GL00542","http://dx.doi.org/10.1029/94GL00542")</f>
        <v>http://dx.doi.org/10.1029/94GL00542</v>
      </c>
      <c r="BG378" t="s">
        <v>74</v>
      </c>
      <c r="BH378" t="s">
        <v>74</v>
      </c>
      <c r="BI378">
        <v>4</v>
      </c>
      <c r="BJ378" t="s">
        <v>187</v>
      </c>
      <c r="BK378" t="s">
        <v>93</v>
      </c>
      <c r="BL378" t="s">
        <v>188</v>
      </c>
      <c r="BM378" t="s">
        <v>4373</v>
      </c>
      <c r="BN378" t="s">
        <v>74</v>
      </c>
      <c r="BO378" t="s">
        <v>315</v>
      </c>
      <c r="BP378" t="s">
        <v>74</v>
      </c>
      <c r="BQ378" t="s">
        <v>74</v>
      </c>
      <c r="BR378" t="s">
        <v>96</v>
      </c>
      <c r="BS378" t="s">
        <v>4374</v>
      </c>
      <c r="BT378" t="str">
        <f>HYPERLINK("https%3A%2F%2Fwww.webofscience.com%2Fwos%2Fwoscc%2Ffull-record%2FWOS:A1994NE51200015","View Full Record in Web of Science")</f>
        <v>View Full Record in Web of Science</v>
      </c>
    </row>
    <row r="379" spans="1:72" x14ac:dyDescent="0.15">
      <c r="A379" t="s">
        <v>72</v>
      </c>
      <c r="B379" t="s">
        <v>4375</v>
      </c>
      <c r="C379" t="s">
        <v>74</v>
      </c>
      <c r="D379" t="s">
        <v>74</v>
      </c>
      <c r="E379" t="s">
        <v>74</v>
      </c>
      <c r="F379" t="s">
        <v>4375</v>
      </c>
      <c r="G379" t="s">
        <v>74</v>
      </c>
      <c r="H379" t="s">
        <v>74</v>
      </c>
      <c r="I379" t="s">
        <v>4376</v>
      </c>
      <c r="J379" t="s">
        <v>338</v>
      </c>
      <c r="K379" t="s">
        <v>74</v>
      </c>
      <c r="L379" t="s">
        <v>74</v>
      </c>
      <c r="M379" t="s">
        <v>77</v>
      </c>
      <c r="N379" t="s">
        <v>78</v>
      </c>
      <c r="O379" t="s">
        <v>74</v>
      </c>
      <c r="P379" t="s">
        <v>74</v>
      </c>
      <c r="Q379" t="s">
        <v>74</v>
      </c>
      <c r="R379" t="s">
        <v>74</v>
      </c>
      <c r="S379" t="s">
        <v>74</v>
      </c>
      <c r="T379" t="s">
        <v>74</v>
      </c>
      <c r="U379" t="s">
        <v>4377</v>
      </c>
      <c r="V379" t="s">
        <v>4378</v>
      </c>
      <c r="W379" t="s">
        <v>74</v>
      </c>
      <c r="X379" t="s">
        <v>74</v>
      </c>
      <c r="Y379" t="s">
        <v>4379</v>
      </c>
      <c r="Z379" t="s">
        <v>74</v>
      </c>
      <c r="AA379" t="s">
        <v>4380</v>
      </c>
      <c r="AB379" t="s">
        <v>4381</v>
      </c>
      <c r="AC379" t="s">
        <v>74</v>
      </c>
      <c r="AD379" t="s">
        <v>74</v>
      </c>
      <c r="AE379" t="s">
        <v>74</v>
      </c>
      <c r="AF379" t="s">
        <v>74</v>
      </c>
      <c r="AG379">
        <v>17</v>
      </c>
      <c r="AH379">
        <v>37</v>
      </c>
      <c r="AI379">
        <v>38</v>
      </c>
      <c r="AJ379">
        <v>1</v>
      </c>
      <c r="AK379">
        <v>6</v>
      </c>
      <c r="AL379" t="s">
        <v>284</v>
      </c>
      <c r="AM379" t="s">
        <v>285</v>
      </c>
      <c r="AN379" t="s">
        <v>2642</v>
      </c>
      <c r="AO379" t="s">
        <v>344</v>
      </c>
      <c r="AP379" t="s">
        <v>74</v>
      </c>
      <c r="AQ379" t="s">
        <v>74</v>
      </c>
      <c r="AR379" t="s">
        <v>345</v>
      </c>
      <c r="AS379" t="s">
        <v>346</v>
      </c>
      <c r="AT379" t="s">
        <v>4371</v>
      </c>
      <c r="AU379">
        <v>1994</v>
      </c>
      <c r="AV379">
        <v>21</v>
      </c>
      <c r="AW379">
        <v>7</v>
      </c>
      <c r="AX379" t="s">
        <v>74</v>
      </c>
      <c r="AY379" t="s">
        <v>74</v>
      </c>
      <c r="AZ379" t="s">
        <v>74</v>
      </c>
      <c r="BA379" t="s">
        <v>74</v>
      </c>
      <c r="BB379">
        <v>601</v>
      </c>
      <c r="BC379">
        <v>604</v>
      </c>
      <c r="BD379" t="s">
        <v>74</v>
      </c>
      <c r="BE379" t="s">
        <v>4382</v>
      </c>
      <c r="BF379" t="str">
        <f>HYPERLINK("http://dx.doi.org/10.1029/94GL00512","http://dx.doi.org/10.1029/94GL00512")</f>
        <v>http://dx.doi.org/10.1029/94GL00512</v>
      </c>
      <c r="BG379" t="s">
        <v>74</v>
      </c>
      <c r="BH379" t="s">
        <v>74</v>
      </c>
      <c r="BI379">
        <v>4</v>
      </c>
      <c r="BJ379" t="s">
        <v>187</v>
      </c>
      <c r="BK379" t="s">
        <v>93</v>
      </c>
      <c r="BL379" t="s">
        <v>188</v>
      </c>
      <c r="BM379" t="s">
        <v>4373</v>
      </c>
      <c r="BN379" t="s">
        <v>74</v>
      </c>
      <c r="BO379" t="s">
        <v>74</v>
      </c>
      <c r="BP379" t="s">
        <v>74</v>
      </c>
      <c r="BQ379" t="s">
        <v>74</v>
      </c>
      <c r="BR379" t="s">
        <v>96</v>
      </c>
      <c r="BS379" t="s">
        <v>4383</v>
      </c>
      <c r="BT379" t="str">
        <f>HYPERLINK("https%3A%2F%2Fwww.webofscience.com%2Fwos%2Fwoscc%2Ffull-record%2FWOS:A1994NE51200024","View Full Record in Web of Science")</f>
        <v>View Full Record in Web of Science</v>
      </c>
    </row>
    <row r="380" spans="1:72" x14ac:dyDescent="0.15">
      <c r="A380" t="s">
        <v>72</v>
      </c>
      <c r="B380" t="s">
        <v>4384</v>
      </c>
      <c r="C380" t="s">
        <v>74</v>
      </c>
      <c r="D380" t="s">
        <v>74</v>
      </c>
      <c r="E380" t="s">
        <v>74</v>
      </c>
      <c r="F380" t="s">
        <v>4384</v>
      </c>
      <c r="G380" t="s">
        <v>74</v>
      </c>
      <c r="H380" t="s">
        <v>74</v>
      </c>
      <c r="I380" t="s">
        <v>4385</v>
      </c>
      <c r="J380" t="s">
        <v>4386</v>
      </c>
      <c r="K380" t="s">
        <v>74</v>
      </c>
      <c r="L380" t="s">
        <v>74</v>
      </c>
      <c r="M380" t="s">
        <v>77</v>
      </c>
      <c r="N380" t="s">
        <v>557</v>
      </c>
      <c r="O380" t="s">
        <v>74</v>
      </c>
      <c r="P380" t="s">
        <v>74</v>
      </c>
      <c r="Q380" t="s">
        <v>74</v>
      </c>
      <c r="R380" t="s">
        <v>74</v>
      </c>
      <c r="S380" t="s">
        <v>74</v>
      </c>
      <c r="T380" t="s">
        <v>74</v>
      </c>
      <c r="U380" t="s">
        <v>4387</v>
      </c>
      <c r="V380" t="s">
        <v>4388</v>
      </c>
      <c r="W380" t="s">
        <v>4389</v>
      </c>
      <c r="X380" t="s">
        <v>74</v>
      </c>
      <c r="Y380" t="s">
        <v>4390</v>
      </c>
      <c r="Z380" t="s">
        <v>74</v>
      </c>
      <c r="AA380" t="s">
        <v>74</v>
      </c>
      <c r="AB380" t="s">
        <v>74</v>
      </c>
      <c r="AC380" t="s">
        <v>74</v>
      </c>
      <c r="AD380" t="s">
        <v>74</v>
      </c>
      <c r="AE380" t="s">
        <v>74</v>
      </c>
      <c r="AF380" t="s">
        <v>74</v>
      </c>
      <c r="AG380">
        <v>14</v>
      </c>
      <c r="AH380">
        <v>15</v>
      </c>
      <c r="AI380">
        <v>15</v>
      </c>
      <c r="AJ380">
        <v>0</v>
      </c>
      <c r="AK380">
        <v>1</v>
      </c>
      <c r="AL380" t="s">
        <v>2167</v>
      </c>
      <c r="AM380" t="s">
        <v>285</v>
      </c>
      <c r="AN380" t="s">
        <v>2168</v>
      </c>
      <c r="AO380" t="s">
        <v>4391</v>
      </c>
      <c r="AP380" t="s">
        <v>74</v>
      </c>
      <c r="AQ380" t="s">
        <v>74</v>
      </c>
      <c r="AR380" t="s">
        <v>4392</v>
      </c>
      <c r="AS380" t="s">
        <v>4393</v>
      </c>
      <c r="AT380" t="s">
        <v>4235</v>
      </c>
      <c r="AU380">
        <v>1994</v>
      </c>
      <c r="AV380">
        <v>44</v>
      </c>
      <c r="AW380">
        <v>2</v>
      </c>
      <c r="AX380" t="s">
        <v>74</v>
      </c>
      <c r="AY380" t="s">
        <v>74</v>
      </c>
      <c r="AZ380" t="s">
        <v>74</v>
      </c>
      <c r="BA380" t="s">
        <v>74</v>
      </c>
      <c r="BB380">
        <v>360</v>
      </c>
      <c r="BC380">
        <v>361</v>
      </c>
      <c r="BD380" t="s">
        <v>74</v>
      </c>
      <c r="BE380" t="s">
        <v>4394</v>
      </c>
      <c r="BF380" t="str">
        <f>HYPERLINK("http://dx.doi.org/10.1099/00207713-44-2-360","http://dx.doi.org/10.1099/00207713-44-2-360")</f>
        <v>http://dx.doi.org/10.1099/00207713-44-2-360</v>
      </c>
      <c r="BG380" t="s">
        <v>74</v>
      </c>
      <c r="BH380" t="s">
        <v>74</v>
      </c>
      <c r="BI380">
        <v>2</v>
      </c>
      <c r="BJ380" t="s">
        <v>332</v>
      </c>
      <c r="BK380" t="s">
        <v>93</v>
      </c>
      <c r="BL380" t="s">
        <v>332</v>
      </c>
      <c r="BM380" t="s">
        <v>4395</v>
      </c>
      <c r="BN380">
        <v>8186102</v>
      </c>
      <c r="BO380" t="s">
        <v>334</v>
      </c>
      <c r="BP380" t="s">
        <v>74</v>
      </c>
      <c r="BQ380" t="s">
        <v>74</v>
      </c>
      <c r="BR380" t="s">
        <v>96</v>
      </c>
      <c r="BS380" t="s">
        <v>4396</v>
      </c>
      <c r="BT380" t="str">
        <f>HYPERLINK("https%3A%2F%2Fwww.webofscience.com%2Fwos%2Fwoscc%2Ffull-record%2FWOS:A1994NE81100027","View Full Record in Web of Science")</f>
        <v>View Full Record in Web of Science</v>
      </c>
    </row>
    <row r="381" spans="1:72" x14ac:dyDescent="0.15">
      <c r="A381" t="s">
        <v>72</v>
      </c>
      <c r="B381" t="s">
        <v>4397</v>
      </c>
      <c r="C381" t="s">
        <v>74</v>
      </c>
      <c r="D381" t="s">
        <v>74</v>
      </c>
      <c r="E381" t="s">
        <v>74</v>
      </c>
      <c r="F381" t="s">
        <v>4397</v>
      </c>
      <c r="G381" t="s">
        <v>74</v>
      </c>
      <c r="H381" t="s">
        <v>74</v>
      </c>
      <c r="I381" t="s">
        <v>4398</v>
      </c>
      <c r="J381" t="s">
        <v>2124</v>
      </c>
      <c r="K381" t="s">
        <v>74</v>
      </c>
      <c r="L381" t="s">
        <v>74</v>
      </c>
      <c r="M381" t="s">
        <v>77</v>
      </c>
      <c r="N381" t="s">
        <v>78</v>
      </c>
      <c r="O381" t="s">
        <v>74</v>
      </c>
      <c r="P381" t="s">
        <v>74</v>
      </c>
      <c r="Q381" t="s">
        <v>74</v>
      </c>
      <c r="R381" t="s">
        <v>74</v>
      </c>
      <c r="S381" t="s">
        <v>74</v>
      </c>
      <c r="T381" t="s">
        <v>4399</v>
      </c>
      <c r="U381" t="s">
        <v>4400</v>
      </c>
      <c r="V381" t="s">
        <v>4401</v>
      </c>
      <c r="W381" t="s">
        <v>4402</v>
      </c>
      <c r="X381" t="s">
        <v>4403</v>
      </c>
      <c r="Y381" t="s">
        <v>4404</v>
      </c>
      <c r="Z381" t="s">
        <v>74</v>
      </c>
      <c r="AA381" t="s">
        <v>74</v>
      </c>
      <c r="AB381" t="s">
        <v>74</v>
      </c>
      <c r="AC381" t="s">
        <v>74</v>
      </c>
      <c r="AD381" t="s">
        <v>74</v>
      </c>
      <c r="AE381" t="s">
        <v>74</v>
      </c>
      <c r="AF381" t="s">
        <v>74</v>
      </c>
      <c r="AG381">
        <v>63</v>
      </c>
      <c r="AH381">
        <v>70</v>
      </c>
      <c r="AI381">
        <v>79</v>
      </c>
      <c r="AJ381">
        <v>0</v>
      </c>
      <c r="AK381">
        <v>11</v>
      </c>
      <c r="AL381" t="s">
        <v>2129</v>
      </c>
      <c r="AM381" t="s">
        <v>1049</v>
      </c>
      <c r="AN381" t="s">
        <v>1050</v>
      </c>
      <c r="AO381" t="s">
        <v>2130</v>
      </c>
      <c r="AP381" t="s">
        <v>2131</v>
      </c>
      <c r="AQ381" t="s">
        <v>74</v>
      </c>
      <c r="AR381" t="s">
        <v>2132</v>
      </c>
      <c r="AS381" t="s">
        <v>2133</v>
      </c>
      <c r="AT381" t="s">
        <v>4235</v>
      </c>
      <c r="AU381">
        <v>1994</v>
      </c>
      <c r="AV381">
        <v>63</v>
      </c>
      <c r="AW381">
        <v>2</v>
      </c>
      <c r="AX381" t="s">
        <v>74</v>
      </c>
      <c r="AY381" t="s">
        <v>74</v>
      </c>
      <c r="AZ381" t="s">
        <v>74</v>
      </c>
      <c r="BA381" t="s">
        <v>74</v>
      </c>
      <c r="BB381">
        <v>347</v>
      </c>
      <c r="BC381">
        <v>364</v>
      </c>
      <c r="BD381" t="s">
        <v>74</v>
      </c>
      <c r="BE381" t="s">
        <v>4405</v>
      </c>
      <c r="BF381" t="str">
        <f>HYPERLINK("http://dx.doi.org/10.2307/5553","http://dx.doi.org/10.2307/5553")</f>
        <v>http://dx.doi.org/10.2307/5553</v>
      </c>
      <c r="BG381" t="s">
        <v>74</v>
      </c>
      <c r="BH381" t="s">
        <v>74</v>
      </c>
      <c r="BI381">
        <v>18</v>
      </c>
      <c r="BJ381" t="s">
        <v>2135</v>
      </c>
      <c r="BK381" t="s">
        <v>93</v>
      </c>
      <c r="BL381" t="s">
        <v>2136</v>
      </c>
      <c r="BM381" t="s">
        <v>4406</v>
      </c>
      <c r="BN381" t="s">
        <v>74</v>
      </c>
      <c r="BO381" t="s">
        <v>74</v>
      </c>
      <c r="BP381" t="s">
        <v>74</v>
      </c>
      <c r="BQ381" t="s">
        <v>74</v>
      </c>
      <c r="BR381" t="s">
        <v>96</v>
      </c>
      <c r="BS381" t="s">
        <v>4407</v>
      </c>
      <c r="BT381" t="str">
        <f>HYPERLINK("https%3A%2F%2Fwww.webofscience.com%2Fwos%2Fwoscc%2Ffull-record%2FWOS:A1994MZ05700012","View Full Record in Web of Science")</f>
        <v>View Full Record in Web of Science</v>
      </c>
    </row>
    <row r="382" spans="1:72" x14ac:dyDescent="0.15">
      <c r="A382" t="s">
        <v>72</v>
      </c>
      <c r="B382" t="s">
        <v>4408</v>
      </c>
      <c r="C382" t="s">
        <v>74</v>
      </c>
      <c r="D382" t="s">
        <v>74</v>
      </c>
      <c r="E382" t="s">
        <v>74</v>
      </c>
      <c r="F382" t="s">
        <v>4408</v>
      </c>
      <c r="G382" t="s">
        <v>74</v>
      </c>
      <c r="H382" t="s">
        <v>74</v>
      </c>
      <c r="I382" t="s">
        <v>4409</v>
      </c>
      <c r="J382" t="s">
        <v>904</v>
      </c>
      <c r="K382" t="s">
        <v>74</v>
      </c>
      <c r="L382" t="s">
        <v>74</v>
      </c>
      <c r="M382" t="s">
        <v>77</v>
      </c>
      <c r="N382" t="s">
        <v>1188</v>
      </c>
      <c r="O382" t="s">
        <v>4410</v>
      </c>
      <c r="P382" t="s">
        <v>4411</v>
      </c>
      <c r="Q382" t="s">
        <v>4412</v>
      </c>
      <c r="R382" t="s">
        <v>74</v>
      </c>
      <c r="S382" t="s">
        <v>74</v>
      </c>
      <c r="T382" t="s">
        <v>74</v>
      </c>
      <c r="U382" t="s">
        <v>4413</v>
      </c>
      <c r="V382" t="s">
        <v>4414</v>
      </c>
      <c r="W382" t="s">
        <v>4415</v>
      </c>
      <c r="X382" t="s">
        <v>4416</v>
      </c>
      <c r="Y382" t="s">
        <v>4417</v>
      </c>
      <c r="Z382" t="s">
        <v>74</v>
      </c>
      <c r="AA382" t="s">
        <v>74</v>
      </c>
      <c r="AB382" t="s">
        <v>74</v>
      </c>
      <c r="AC382" t="s">
        <v>74</v>
      </c>
      <c r="AD382" t="s">
        <v>74</v>
      </c>
      <c r="AE382" t="s">
        <v>74</v>
      </c>
      <c r="AF382" t="s">
        <v>74</v>
      </c>
      <c r="AG382">
        <v>18</v>
      </c>
      <c r="AH382">
        <v>2</v>
      </c>
      <c r="AI382">
        <v>2</v>
      </c>
      <c r="AJ382">
        <v>0</v>
      </c>
      <c r="AK382">
        <v>0</v>
      </c>
      <c r="AL382" t="s">
        <v>108</v>
      </c>
      <c r="AM382" t="s">
        <v>109</v>
      </c>
      <c r="AN382" t="s">
        <v>127</v>
      </c>
      <c r="AO382" t="s">
        <v>909</v>
      </c>
      <c r="AP382" t="s">
        <v>74</v>
      </c>
      <c r="AQ382" t="s">
        <v>74</v>
      </c>
      <c r="AR382" t="s">
        <v>910</v>
      </c>
      <c r="AS382" t="s">
        <v>911</v>
      </c>
      <c r="AT382" t="s">
        <v>4235</v>
      </c>
      <c r="AU382">
        <v>1994</v>
      </c>
      <c r="AV382">
        <v>56</v>
      </c>
      <c r="AW382">
        <v>5</v>
      </c>
      <c r="AX382" t="s">
        <v>74</v>
      </c>
      <c r="AY382" t="s">
        <v>74</v>
      </c>
      <c r="AZ382" t="s">
        <v>74</v>
      </c>
      <c r="BA382" t="s">
        <v>74</v>
      </c>
      <c r="BB382">
        <v>603</v>
      </c>
      <c r="BC382">
        <v>616</v>
      </c>
      <c r="BD382" t="s">
        <v>74</v>
      </c>
      <c r="BE382" t="s">
        <v>4418</v>
      </c>
      <c r="BF382" t="str">
        <f>HYPERLINK("http://dx.doi.org/10.1016/0021-9169(94)90101-5","http://dx.doi.org/10.1016/0021-9169(94)90101-5")</f>
        <v>http://dx.doi.org/10.1016/0021-9169(94)90101-5</v>
      </c>
      <c r="BG382" t="s">
        <v>74</v>
      </c>
      <c r="BH382" t="s">
        <v>74</v>
      </c>
      <c r="BI382">
        <v>14</v>
      </c>
      <c r="BJ382" t="s">
        <v>293</v>
      </c>
      <c r="BK382" t="s">
        <v>1201</v>
      </c>
      <c r="BL382" t="s">
        <v>293</v>
      </c>
      <c r="BM382" t="s">
        <v>4419</v>
      </c>
      <c r="BN382" t="s">
        <v>74</v>
      </c>
      <c r="BO382" t="s">
        <v>74</v>
      </c>
      <c r="BP382" t="s">
        <v>74</v>
      </c>
      <c r="BQ382" t="s">
        <v>74</v>
      </c>
      <c r="BR382" t="s">
        <v>96</v>
      </c>
      <c r="BS382" t="s">
        <v>4420</v>
      </c>
      <c r="BT382" t="str">
        <f>HYPERLINK("https%3A%2F%2Fwww.webofscience.com%2Fwos%2Fwoscc%2Ffull-record%2FWOS:A1994MW26200007","View Full Record in Web of Science")</f>
        <v>View Full Record in Web of Science</v>
      </c>
    </row>
    <row r="383" spans="1:72" x14ac:dyDescent="0.15">
      <c r="A383" t="s">
        <v>72</v>
      </c>
      <c r="B383" t="s">
        <v>4421</v>
      </c>
      <c r="C383" t="s">
        <v>74</v>
      </c>
      <c r="D383" t="s">
        <v>74</v>
      </c>
      <c r="E383" t="s">
        <v>74</v>
      </c>
      <c r="F383" t="s">
        <v>4421</v>
      </c>
      <c r="G383" t="s">
        <v>74</v>
      </c>
      <c r="H383" t="s">
        <v>74</v>
      </c>
      <c r="I383" t="s">
        <v>4422</v>
      </c>
      <c r="J383" t="s">
        <v>904</v>
      </c>
      <c r="K383" t="s">
        <v>74</v>
      </c>
      <c r="L383" t="s">
        <v>74</v>
      </c>
      <c r="M383" t="s">
        <v>77</v>
      </c>
      <c r="N383" t="s">
        <v>1188</v>
      </c>
      <c r="O383" t="s">
        <v>4410</v>
      </c>
      <c r="P383" t="s">
        <v>4411</v>
      </c>
      <c r="Q383" t="s">
        <v>4412</v>
      </c>
      <c r="R383" t="s">
        <v>74</v>
      </c>
      <c r="S383" t="s">
        <v>74</v>
      </c>
      <c r="T383" t="s">
        <v>74</v>
      </c>
      <c r="U383" t="s">
        <v>4423</v>
      </c>
      <c r="V383" t="s">
        <v>4424</v>
      </c>
      <c r="W383" t="s">
        <v>4425</v>
      </c>
      <c r="X383" t="s">
        <v>4426</v>
      </c>
      <c r="Y383" t="s">
        <v>4427</v>
      </c>
      <c r="Z383" t="s">
        <v>74</v>
      </c>
      <c r="AA383" t="s">
        <v>74</v>
      </c>
      <c r="AB383" t="s">
        <v>74</v>
      </c>
      <c r="AC383" t="s">
        <v>74</v>
      </c>
      <c r="AD383" t="s">
        <v>74</v>
      </c>
      <c r="AE383" t="s">
        <v>74</v>
      </c>
      <c r="AF383" t="s">
        <v>74</v>
      </c>
      <c r="AG383">
        <v>59</v>
      </c>
      <c r="AH383">
        <v>11</v>
      </c>
      <c r="AI383">
        <v>11</v>
      </c>
      <c r="AJ383">
        <v>0</v>
      </c>
      <c r="AK383">
        <v>0</v>
      </c>
      <c r="AL383" t="s">
        <v>108</v>
      </c>
      <c r="AM383" t="s">
        <v>109</v>
      </c>
      <c r="AN383" t="s">
        <v>127</v>
      </c>
      <c r="AO383" t="s">
        <v>909</v>
      </c>
      <c r="AP383" t="s">
        <v>74</v>
      </c>
      <c r="AQ383" t="s">
        <v>74</v>
      </c>
      <c r="AR383" t="s">
        <v>910</v>
      </c>
      <c r="AS383" t="s">
        <v>911</v>
      </c>
      <c r="AT383" t="s">
        <v>4235</v>
      </c>
      <c r="AU383">
        <v>1994</v>
      </c>
      <c r="AV383">
        <v>56</v>
      </c>
      <c r="AW383">
        <v>5</v>
      </c>
      <c r="AX383" t="s">
        <v>74</v>
      </c>
      <c r="AY383" t="s">
        <v>74</v>
      </c>
      <c r="AZ383" t="s">
        <v>74</v>
      </c>
      <c r="BA383" t="s">
        <v>74</v>
      </c>
      <c r="BB383">
        <v>617</v>
      </c>
      <c r="BC383">
        <v>629</v>
      </c>
      <c r="BD383" t="s">
        <v>74</v>
      </c>
      <c r="BE383" t="s">
        <v>4428</v>
      </c>
      <c r="BF383" t="str">
        <f>HYPERLINK("http://dx.doi.org/10.1016/0021-9169(94)90102-3","http://dx.doi.org/10.1016/0021-9169(94)90102-3")</f>
        <v>http://dx.doi.org/10.1016/0021-9169(94)90102-3</v>
      </c>
      <c r="BG383" t="s">
        <v>74</v>
      </c>
      <c r="BH383" t="s">
        <v>74</v>
      </c>
      <c r="BI383">
        <v>13</v>
      </c>
      <c r="BJ383" t="s">
        <v>293</v>
      </c>
      <c r="BK383" t="s">
        <v>1201</v>
      </c>
      <c r="BL383" t="s">
        <v>293</v>
      </c>
      <c r="BM383" t="s">
        <v>4419</v>
      </c>
      <c r="BN383" t="s">
        <v>74</v>
      </c>
      <c r="BO383" t="s">
        <v>74</v>
      </c>
      <c r="BP383" t="s">
        <v>74</v>
      </c>
      <c r="BQ383" t="s">
        <v>74</v>
      </c>
      <c r="BR383" t="s">
        <v>96</v>
      </c>
      <c r="BS383" t="s">
        <v>4429</v>
      </c>
      <c r="BT383" t="str">
        <f>HYPERLINK("https%3A%2F%2Fwww.webofscience.com%2Fwos%2Fwoscc%2Ffull-record%2FWOS:A1994MW26200008","View Full Record in Web of Science")</f>
        <v>View Full Record in Web of Science</v>
      </c>
    </row>
    <row r="384" spans="1:72" x14ac:dyDescent="0.15">
      <c r="A384" t="s">
        <v>72</v>
      </c>
      <c r="B384" t="s">
        <v>4430</v>
      </c>
      <c r="C384" t="s">
        <v>74</v>
      </c>
      <c r="D384" t="s">
        <v>74</v>
      </c>
      <c r="E384" t="s">
        <v>74</v>
      </c>
      <c r="F384" t="s">
        <v>4430</v>
      </c>
      <c r="G384" t="s">
        <v>74</v>
      </c>
      <c r="H384" t="s">
        <v>74</v>
      </c>
      <c r="I384" t="s">
        <v>4431</v>
      </c>
      <c r="J384" t="s">
        <v>904</v>
      </c>
      <c r="K384" t="s">
        <v>74</v>
      </c>
      <c r="L384" t="s">
        <v>74</v>
      </c>
      <c r="M384" t="s">
        <v>77</v>
      </c>
      <c r="N384" t="s">
        <v>1188</v>
      </c>
      <c r="O384" t="s">
        <v>4410</v>
      </c>
      <c r="P384" t="s">
        <v>4411</v>
      </c>
      <c r="Q384" t="s">
        <v>4412</v>
      </c>
      <c r="R384" t="s">
        <v>74</v>
      </c>
      <c r="S384" t="s">
        <v>74</v>
      </c>
      <c r="T384" t="s">
        <v>74</v>
      </c>
      <c r="U384" t="s">
        <v>4432</v>
      </c>
      <c r="V384" t="s">
        <v>4433</v>
      </c>
      <c r="W384" t="s">
        <v>4434</v>
      </c>
      <c r="X384" t="s">
        <v>2737</v>
      </c>
      <c r="Y384" t="s">
        <v>4435</v>
      </c>
      <c r="Z384" t="s">
        <v>74</v>
      </c>
      <c r="AA384" t="s">
        <v>74</v>
      </c>
      <c r="AB384" t="s">
        <v>74</v>
      </c>
      <c r="AC384" t="s">
        <v>74</v>
      </c>
      <c r="AD384" t="s">
        <v>74</v>
      </c>
      <c r="AE384" t="s">
        <v>74</v>
      </c>
      <c r="AF384" t="s">
        <v>74</v>
      </c>
      <c r="AG384">
        <v>16</v>
      </c>
      <c r="AH384">
        <v>3</v>
      </c>
      <c r="AI384">
        <v>3</v>
      </c>
      <c r="AJ384">
        <v>0</v>
      </c>
      <c r="AK384">
        <v>0</v>
      </c>
      <c r="AL384" t="s">
        <v>108</v>
      </c>
      <c r="AM384" t="s">
        <v>109</v>
      </c>
      <c r="AN384" t="s">
        <v>127</v>
      </c>
      <c r="AO384" t="s">
        <v>909</v>
      </c>
      <c r="AP384" t="s">
        <v>74</v>
      </c>
      <c r="AQ384" t="s">
        <v>74</v>
      </c>
      <c r="AR384" t="s">
        <v>910</v>
      </c>
      <c r="AS384" t="s">
        <v>911</v>
      </c>
      <c r="AT384" t="s">
        <v>4235</v>
      </c>
      <c r="AU384">
        <v>1994</v>
      </c>
      <c r="AV384">
        <v>56</v>
      </c>
      <c r="AW384">
        <v>5</v>
      </c>
      <c r="AX384" t="s">
        <v>74</v>
      </c>
      <c r="AY384" t="s">
        <v>74</v>
      </c>
      <c r="AZ384" t="s">
        <v>74</v>
      </c>
      <c r="BA384" t="s">
        <v>74</v>
      </c>
      <c r="BB384">
        <v>659</v>
      </c>
      <c r="BC384">
        <v>666</v>
      </c>
      <c r="BD384" t="s">
        <v>74</v>
      </c>
      <c r="BE384" t="s">
        <v>4436</v>
      </c>
      <c r="BF384" t="str">
        <f>HYPERLINK("http://dx.doi.org/10.1016/0021-9169(94)90105-8","http://dx.doi.org/10.1016/0021-9169(94)90105-8")</f>
        <v>http://dx.doi.org/10.1016/0021-9169(94)90105-8</v>
      </c>
      <c r="BG384" t="s">
        <v>74</v>
      </c>
      <c r="BH384" t="s">
        <v>74</v>
      </c>
      <c r="BI384">
        <v>8</v>
      </c>
      <c r="BJ384" t="s">
        <v>293</v>
      </c>
      <c r="BK384" t="s">
        <v>1201</v>
      </c>
      <c r="BL384" t="s">
        <v>293</v>
      </c>
      <c r="BM384" t="s">
        <v>4419</v>
      </c>
      <c r="BN384" t="s">
        <v>74</v>
      </c>
      <c r="BO384" t="s">
        <v>74</v>
      </c>
      <c r="BP384" t="s">
        <v>74</v>
      </c>
      <c r="BQ384" t="s">
        <v>74</v>
      </c>
      <c r="BR384" t="s">
        <v>96</v>
      </c>
      <c r="BS384" t="s">
        <v>4437</v>
      </c>
      <c r="BT384" t="str">
        <f>HYPERLINK("https%3A%2F%2Fwww.webofscience.com%2Fwos%2Fwoscc%2Ffull-record%2FWOS:A1994MW26200011","View Full Record in Web of Science")</f>
        <v>View Full Record in Web of Science</v>
      </c>
    </row>
    <row r="385" spans="1:72" x14ac:dyDescent="0.15">
      <c r="A385" t="s">
        <v>72</v>
      </c>
      <c r="B385" t="s">
        <v>4438</v>
      </c>
      <c r="C385" t="s">
        <v>74</v>
      </c>
      <c r="D385" t="s">
        <v>74</v>
      </c>
      <c r="E385" t="s">
        <v>74</v>
      </c>
      <c r="F385" t="s">
        <v>4438</v>
      </c>
      <c r="G385" t="s">
        <v>74</v>
      </c>
      <c r="H385" t="s">
        <v>74</v>
      </c>
      <c r="I385" t="s">
        <v>4439</v>
      </c>
      <c r="J385" t="s">
        <v>904</v>
      </c>
      <c r="K385" t="s">
        <v>74</v>
      </c>
      <c r="L385" t="s">
        <v>74</v>
      </c>
      <c r="M385" t="s">
        <v>77</v>
      </c>
      <c r="N385" t="s">
        <v>78</v>
      </c>
      <c r="O385" t="s">
        <v>74</v>
      </c>
      <c r="P385" t="s">
        <v>74</v>
      </c>
      <c r="Q385" t="s">
        <v>74</v>
      </c>
      <c r="R385" t="s">
        <v>74</v>
      </c>
      <c r="S385" t="s">
        <v>74</v>
      </c>
      <c r="T385" t="s">
        <v>74</v>
      </c>
      <c r="U385" t="s">
        <v>4440</v>
      </c>
      <c r="V385" t="s">
        <v>4441</v>
      </c>
      <c r="W385" t="s">
        <v>135</v>
      </c>
      <c r="X385" t="s">
        <v>136</v>
      </c>
      <c r="Y385" t="s">
        <v>4442</v>
      </c>
      <c r="Z385" t="s">
        <v>74</v>
      </c>
      <c r="AA385" t="s">
        <v>4443</v>
      </c>
      <c r="AB385" t="s">
        <v>4444</v>
      </c>
      <c r="AC385" t="s">
        <v>74</v>
      </c>
      <c r="AD385" t="s">
        <v>74</v>
      </c>
      <c r="AE385" t="s">
        <v>74</v>
      </c>
      <c r="AF385" t="s">
        <v>74</v>
      </c>
      <c r="AG385">
        <v>44</v>
      </c>
      <c r="AH385">
        <v>17</v>
      </c>
      <c r="AI385">
        <v>19</v>
      </c>
      <c r="AJ385">
        <v>0</v>
      </c>
      <c r="AK385">
        <v>0</v>
      </c>
      <c r="AL385" t="s">
        <v>108</v>
      </c>
      <c r="AM385" t="s">
        <v>109</v>
      </c>
      <c r="AN385" t="s">
        <v>110</v>
      </c>
      <c r="AO385" t="s">
        <v>909</v>
      </c>
      <c r="AP385" t="s">
        <v>74</v>
      </c>
      <c r="AQ385" t="s">
        <v>74</v>
      </c>
      <c r="AR385" t="s">
        <v>910</v>
      </c>
      <c r="AS385" t="s">
        <v>911</v>
      </c>
      <c r="AT385" t="s">
        <v>4235</v>
      </c>
      <c r="AU385">
        <v>1994</v>
      </c>
      <c r="AV385">
        <v>56</v>
      </c>
      <c r="AW385">
        <v>5</v>
      </c>
      <c r="AX385" t="s">
        <v>74</v>
      </c>
      <c r="AY385" t="s">
        <v>74</v>
      </c>
      <c r="AZ385" t="s">
        <v>74</v>
      </c>
      <c r="BA385" t="s">
        <v>74</v>
      </c>
      <c r="BB385">
        <v>667</v>
      </c>
      <c r="BC385">
        <v>679</v>
      </c>
      <c r="BD385" t="s">
        <v>74</v>
      </c>
      <c r="BE385" t="s">
        <v>4445</v>
      </c>
      <c r="BF385" t="str">
        <f>HYPERLINK("http://dx.doi.org/10.1016/0021-9169(94)90106-6","http://dx.doi.org/10.1016/0021-9169(94)90106-6")</f>
        <v>http://dx.doi.org/10.1016/0021-9169(94)90106-6</v>
      </c>
      <c r="BG385" t="s">
        <v>74</v>
      </c>
      <c r="BH385" t="s">
        <v>74</v>
      </c>
      <c r="BI385">
        <v>13</v>
      </c>
      <c r="BJ385" t="s">
        <v>293</v>
      </c>
      <c r="BK385" t="s">
        <v>93</v>
      </c>
      <c r="BL385" t="s">
        <v>293</v>
      </c>
      <c r="BM385" t="s">
        <v>4419</v>
      </c>
      <c r="BN385" t="s">
        <v>74</v>
      </c>
      <c r="BO385" t="s">
        <v>74</v>
      </c>
      <c r="BP385" t="s">
        <v>74</v>
      </c>
      <c r="BQ385" t="s">
        <v>74</v>
      </c>
      <c r="BR385" t="s">
        <v>96</v>
      </c>
      <c r="BS385" t="s">
        <v>4446</v>
      </c>
      <c r="BT385" t="str">
        <f>HYPERLINK("https%3A%2F%2Fwww.webofscience.com%2Fwos%2Fwoscc%2Ffull-record%2FWOS:A1994MW26200012","View Full Record in Web of Science")</f>
        <v>View Full Record in Web of Science</v>
      </c>
    </row>
    <row r="386" spans="1:72" x14ac:dyDescent="0.15">
      <c r="A386" t="s">
        <v>72</v>
      </c>
      <c r="B386" t="s">
        <v>4447</v>
      </c>
      <c r="C386" t="s">
        <v>74</v>
      </c>
      <c r="D386" t="s">
        <v>74</v>
      </c>
      <c r="E386" t="s">
        <v>74</v>
      </c>
      <c r="F386" t="s">
        <v>4447</v>
      </c>
      <c r="G386" t="s">
        <v>74</v>
      </c>
      <c r="H386" t="s">
        <v>74</v>
      </c>
      <c r="I386" t="s">
        <v>4448</v>
      </c>
      <c r="J386" t="s">
        <v>2177</v>
      </c>
      <c r="K386" t="s">
        <v>74</v>
      </c>
      <c r="L386" t="s">
        <v>74</v>
      </c>
      <c r="M386" t="s">
        <v>77</v>
      </c>
      <c r="N386" t="s">
        <v>78</v>
      </c>
      <c r="O386" t="s">
        <v>74</v>
      </c>
      <c r="P386" t="s">
        <v>74</v>
      </c>
      <c r="Q386" t="s">
        <v>74</v>
      </c>
      <c r="R386" t="s">
        <v>74</v>
      </c>
      <c r="S386" t="s">
        <v>74</v>
      </c>
      <c r="T386" t="s">
        <v>74</v>
      </c>
      <c r="U386" t="s">
        <v>4449</v>
      </c>
      <c r="V386" t="s">
        <v>4450</v>
      </c>
      <c r="W386" t="s">
        <v>4451</v>
      </c>
      <c r="X386" t="s">
        <v>4452</v>
      </c>
      <c r="Y386" t="s">
        <v>74</v>
      </c>
      <c r="Z386" t="s">
        <v>74</v>
      </c>
      <c r="AA386" t="s">
        <v>4453</v>
      </c>
      <c r="AB386" t="s">
        <v>4454</v>
      </c>
      <c r="AC386" t="s">
        <v>74</v>
      </c>
      <c r="AD386" t="s">
        <v>74</v>
      </c>
      <c r="AE386" t="s">
        <v>74</v>
      </c>
      <c r="AF386" t="s">
        <v>74</v>
      </c>
      <c r="AG386">
        <v>32</v>
      </c>
      <c r="AH386">
        <v>68</v>
      </c>
      <c r="AI386">
        <v>75</v>
      </c>
      <c r="AJ386">
        <v>0</v>
      </c>
      <c r="AK386">
        <v>0</v>
      </c>
      <c r="AL386" t="s">
        <v>2182</v>
      </c>
      <c r="AM386" t="s">
        <v>2183</v>
      </c>
      <c r="AN386" t="s">
        <v>2184</v>
      </c>
      <c r="AO386" t="s">
        <v>2185</v>
      </c>
      <c r="AP386" t="s">
        <v>74</v>
      </c>
      <c r="AQ386" t="s">
        <v>74</v>
      </c>
      <c r="AR386" t="s">
        <v>2186</v>
      </c>
      <c r="AS386" t="s">
        <v>2187</v>
      </c>
      <c r="AT386" t="s">
        <v>4371</v>
      </c>
      <c r="AU386">
        <v>1994</v>
      </c>
      <c r="AV386">
        <v>269</v>
      </c>
      <c r="AW386">
        <v>13</v>
      </c>
      <c r="AX386" t="s">
        <v>74</v>
      </c>
      <c r="AY386" t="s">
        <v>74</v>
      </c>
      <c r="AZ386" t="s">
        <v>74</v>
      </c>
      <c r="BA386" t="s">
        <v>74</v>
      </c>
      <c r="BB386">
        <v>9675</v>
      </c>
      <c r="BC386">
        <v>9681</v>
      </c>
      <c r="BD386" t="s">
        <v>74</v>
      </c>
      <c r="BE386" t="s">
        <v>74</v>
      </c>
      <c r="BF386" t="s">
        <v>74</v>
      </c>
      <c r="BG386" t="s">
        <v>74</v>
      </c>
      <c r="BH386" t="s">
        <v>74</v>
      </c>
      <c r="BI386">
        <v>7</v>
      </c>
      <c r="BJ386" t="s">
        <v>775</v>
      </c>
      <c r="BK386" t="s">
        <v>93</v>
      </c>
      <c r="BL386" t="s">
        <v>775</v>
      </c>
      <c r="BM386" t="s">
        <v>4455</v>
      </c>
      <c r="BN386">
        <v>8144556</v>
      </c>
      <c r="BO386" t="s">
        <v>74</v>
      </c>
      <c r="BP386" t="s">
        <v>74</v>
      </c>
      <c r="BQ386" t="s">
        <v>74</v>
      </c>
      <c r="BR386" t="s">
        <v>96</v>
      </c>
      <c r="BS386" t="s">
        <v>4456</v>
      </c>
      <c r="BT386" t="str">
        <f>HYPERLINK("https%3A%2F%2Fwww.webofscience.com%2Fwos%2Fwoscc%2Ffull-record%2FWOS:A1994NE05300045","View Full Record in Web of Science")</f>
        <v>View Full Record in Web of Science</v>
      </c>
    </row>
    <row r="387" spans="1:72" x14ac:dyDescent="0.15">
      <c r="A387" t="s">
        <v>72</v>
      </c>
      <c r="B387" t="s">
        <v>4457</v>
      </c>
      <c r="C387" t="s">
        <v>74</v>
      </c>
      <c r="D387" t="s">
        <v>74</v>
      </c>
      <c r="E387" t="s">
        <v>74</v>
      </c>
      <c r="F387" t="s">
        <v>4457</v>
      </c>
      <c r="G387" t="s">
        <v>74</v>
      </c>
      <c r="H387" t="s">
        <v>74</v>
      </c>
      <c r="I387" t="s">
        <v>4458</v>
      </c>
      <c r="J387" t="s">
        <v>4459</v>
      </c>
      <c r="K387" t="s">
        <v>74</v>
      </c>
      <c r="L387" t="s">
        <v>74</v>
      </c>
      <c r="M387" t="s">
        <v>77</v>
      </c>
      <c r="N387" t="s">
        <v>78</v>
      </c>
      <c r="O387" t="s">
        <v>74</v>
      </c>
      <c r="P387" t="s">
        <v>74</v>
      </c>
      <c r="Q387" t="s">
        <v>74</v>
      </c>
      <c r="R387" t="s">
        <v>74</v>
      </c>
      <c r="S387" t="s">
        <v>74</v>
      </c>
      <c r="T387" t="s">
        <v>4460</v>
      </c>
      <c r="U387" t="s">
        <v>4461</v>
      </c>
      <c r="V387" t="s">
        <v>4462</v>
      </c>
      <c r="W387" t="s">
        <v>4463</v>
      </c>
      <c r="X387" t="s">
        <v>4464</v>
      </c>
      <c r="Y387" t="s">
        <v>4465</v>
      </c>
      <c r="Z387" t="s">
        <v>74</v>
      </c>
      <c r="AA387" t="s">
        <v>4466</v>
      </c>
      <c r="AB387" t="s">
        <v>4467</v>
      </c>
      <c r="AC387" t="s">
        <v>74</v>
      </c>
      <c r="AD387" t="s">
        <v>74</v>
      </c>
      <c r="AE387" t="s">
        <v>74</v>
      </c>
      <c r="AF387" t="s">
        <v>74</v>
      </c>
      <c r="AG387">
        <v>45</v>
      </c>
      <c r="AH387">
        <v>49</v>
      </c>
      <c r="AI387">
        <v>51</v>
      </c>
      <c r="AJ387">
        <v>0</v>
      </c>
      <c r="AK387">
        <v>11</v>
      </c>
      <c r="AL387" t="s">
        <v>4468</v>
      </c>
      <c r="AM387" t="s">
        <v>84</v>
      </c>
      <c r="AN387" t="s">
        <v>4469</v>
      </c>
      <c r="AO387" t="s">
        <v>4470</v>
      </c>
      <c r="AP387" t="s">
        <v>74</v>
      </c>
      <c r="AQ387" t="s">
        <v>74</v>
      </c>
      <c r="AR387" t="s">
        <v>4471</v>
      </c>
      <c r="AS387" t="s">
        <v>4472</v>
      </c>
      <c r="AT387" t="s">
        <v>4235</v>
      </c>
      <c r="AU387">
        <v>1994</v>
      </c>
      <c r="AV387">
        <v>20</v>
      </c>
      <c r="AW387">
        <v>4</v>
      </c>
      <c r="AX387" t="s">
        <v>74</v>
      </c>
      <c r="AY387" t="s">
        <v>74</v>
      </c>
      <c r="AZ387" t="s">
        <v>74</v>
      </c>
      <c r="BA387" t="s">
        <v>74</v>
      </c>
      <c r="BB387">
        <v>859</v>
      </c>
      <c r="BC387">
        <v>870</v>
      </c>
      <c r="BD387" t="s">
        <v>74</v>
      </c>
      <c r="BE387" t="s">
        <v>4473</v>
      </c>
      <c r="BF387" t="str">
        <f>HYPERLINK("http://dx.doi.org/10.1007/BF02059583","http://dx.doi.org/10.1007/BF02059583")</f>
        <v>http://dx.doi.org/10.1007/BF02059583</v>
      </c>
      <c r="BG387" t="s">
        <v>74</v>
      </c>
      <c r="BH387" t="s">
        <v>74</v>
      </c>
      <c r="BI387">
        <v>12</v>
      </c>
      <c r="BJ387" t="s">
        <v>4474</v>
      </c>
      <c r="BK387" t="s">
        <v>93</v>
      </c>
      <c r="BL387" t="s">
        <v>4475</v>
      </c>
      <c r="BM387" t="s">
        <v>4476</v>
      </c>
      <c r="BN387">
        <v>24242201</v>
      </c>
      <c r="BO387" t="s">
        <v>74</v>
      </c>
      <c r="BP387" t="s">
        <v>74</v>
      </c>
      <c r="BQ387" t="s">
        <v>74</v>
      </c>
      <c r="BR387" t="s">
        <v>96</v>
      </c>
      <c r="BS387" t="s">
        <v>4477</v>
      </c>
      <c r="BT387" t="str">
        <f>HYPERLINK("https%3A%2F%2Fwww.webofscience.com%2Fwos%2Fwoscc%2Ffull-record%2FWOS:A1994NG40300004","View Full Record in Web of Science")</f>
        <v>View Full Record in Web of Science</v>
      </c>
    </row>
    <row r="388" spans="1:72" x14ac:dyDescent="0.15">
      <c r="A388" t="s">
        <v>72</v>
      </c>
      <c r="B388" t="s">
        <v>4478</v>
      </c>
      <c r="C388" t="s">
        <v>74</v>
      </c>
      <c r="D388" t="s">
        <v>74</v>
      </c>
      <c r="E388" t="s">
        <v>74</v>
      </c>
      <c r="F388" t="s">
        <v>4478</v>
      </c>
      <c r="G388" t="s">
        <v>74</v>
      </c>
      <c r="H388" t="s">
        <v>74</v>
      </c>
      <c r="I388" t="s">
        <v>4479</v>
      </c>
      <c r="J388" t="s">
        <v>4480</v>
      </c>
      <c r="K388" t="s">
        <v>74</v>
      </c>
      <c r="L388" t="s">
        <v>74</v>
      </c>
      <c r="M388" t="s">
        <v>77</v>
      </c>
      <c r="N388" t="s">
        <v>78</v>
      </c>
      <c r="O388" t="s">
        <v>74</v>
      </c>
      <c r="P388" t="s">
        <v>74</v>
      </c>
      <c r="Q388" t="s">
        <v>74</v>
      </c>
      <c r="R388" t="s">
        <v>74</v>
      </c>
      <c r="S388" t="s">
        <v>74</v>
      </c>
      <c r="T388" t="s">
        <v>74</v>
      </c>
      <c r="U388" t="s">
        <v>74</v>
      </c>
      <c r="V388" t="s">
        <v>4481</v>
      </c>
      <c r="W388" t="s">
        <v>74</v>
      </c>
      <c r="X388" t="s">
        <v>74</v>
      </c>
      <c r="Y388" t="s">
        <v>4482</v>
      </c>
      <c r="Z388" t="s">
        <v>74</v>
      </c>
      <c r="AA388" t="s">
        <v>74</v>
      </c>
      <c r="AB388" t="s">
        <v>74</v>
      </c>
      <c r="AC388" t="s">
        <v>74</v>
      </c>
      <c r="AD388" t="s">
        <v>74</v>
      </c>
      <c r="AE388" t="s">
        <v>74</v>
      </c>
      <c r="AF388" t="s">
        <v>74</v>
      </c>
      <c r="AG388">
        <v>34</v>
      </c>
      <c r="AH388">
        <v>6</v>
      </c>
      <c r="AI388">
        <v>6</v>
      </c>
      <c r="AJ388">
        <v>0</v>
      </c>
      <c r="AK388">
        <v>2</v>
      </c>
      <c r="AL388" t="s">
        <v>4483</v>
      </c>
      <c r="AM388" t="s">
        <v>1078</v>
      </c>
      <c r="AN388" t="s">
        <v>4484</v>
      </c>
      <c r="AO388" t="s">
        <v>4485</v>
      </c>
      <c r="AP388" t="s">
        <v>74</v>
      </c>
      <c r="AQ388" t="s">
        <v>74</v>
      </c>
      <c r="AR388" t="s">
        <v>4486</v>
      </c>
      <c r="AS388" t="s">
        <v>4487</v>
      </c>
      <c r="AT388" t="s">
        <v>4235</v>
      </c>
      <c r="AU388">
        <v>1994</v>
      </c>
      <c r="AV388">
        <v>24</v>
      </c>
      <c r="AW388">
        <v>2</v>
      </c>
      <c r="AX388" t="s">
        <v>74</v>
      </c>
      <c r="AY388" t="s">
        <v>74</v>
      </c>
      <c r="AZ388" t="s">
        <v>74</v>
      </c>
      <c r="BA388" t="s">
        <v>74</v>
      </c>
      <c r="BB388">
        <v>110</v>
      </c>
      <c r="BC388">
        <v>122</v>
      </c>
      <c r="BD388" t="s">
        <v>74</v>
      </c>
      <c r="BE388" t="s">
        <v>4488</v>
      </c>
      <c r="BF388" t="str">
        <f>HYPERLINK("http://dx.doi.org/10.2113/gsjfr.24.2.110","http://dx.doi.org/10.2113/gsjfr.24.2.110")</f>
        <v>http://dx.doi.org/10.2113/gsjfr.24.2.110</v>
      </c>
      <c r="BG388" t="s">
        <v>74</v>
      </c>
      <c r="BH388" t="s">
        <v>74</v>
      </c>
      <c r="BI388">
        <v>13</v>
      </c>
      <c r="BJ388" t="s">
        <v>1067</v>
      </c>
      <c r="BK388" t="s">
        <v>93</v>
      </c>
      <c r="BL388" t="s">
        <v>1067</v>
      </c>
      <c r="BM388" t="s">
        <v>4489</v>
      </c>
      <c r="BN388" t="s">
        <v>74</v>
      </c>
      <c r="BO388" t="s">
        <v>74</v>
      </c>
      <c r="BP388" t="s">
        <v>74</v>
      </c>
      <c r="BQ388" t="s">
        <v>74</v>
      </c>
      <c r="BR388" t="s">
        <v>96</v>
      </c>
      <c r="BS388" t="s">
        <v>4490</v>
      </c>
      <c r="BT388" t="str">
        <f>HYPERLINK("https%3A%2F%2Fwww.webofscience.com%2Fwos%2Fwoscc%2Ffull-record%2FWOS:A1994NP18900003","View Full Record in Web of Science")</f>
        <v>View Full Record in Web of Science</v>
      </c>
    </row>
    <row r="389" spans="1:72" x14ac:dyDescent="0.15">
      <c r="A389" t="s">
        <v>72</v>
      </c>
      <c r="B389" t="s">
        <v>4491</v>
      </c>
      <c r="C389" t="s">
        <v>74</v>
      </c>
      <c r="D389" t="s">
        <v>74</v>
      </c>
      <c r="E389" t="s">
        <v>74</v>
      </c>
      <c r="F389" t="s">
        <v>4491</v>
      </c>
      <c r="G389" t="s">
        <v>74</v>
      </c>
      <c r="H389" t="s">
        <v>74</v>
      </c>
      <c r="I389" t="s">
        <v>4492</v>
      </c>
      <c r="J389" t="s">
        <v>937</v>
      </c>
      <c r="K389" t="s">
        <v>74</v>
      </c>
      <c r="L389" t="s">
        <v>74</v>
      </c>
      <c r="M389" t="s">
        <v>77</v>
      </c>
      <c r="N389" t="s">
        <v>78</v>
      </c>
      <c r="O389" t="s">
        <v>74</v>
      </c>
      <c r="P389" t="s">
        <v>74</v>
      </c>
      <c r="Q389" t="s">
        <v>74</v>
      </c>
      <c r="R389" t="s">
        <v>74</v>
      </c>
      <c r="S389" t="s">
        <v>74</v>
      </c>
      <c r="T389" t="s">
        <v>74</v>
      </c>
      <c r="U389" t="s">
        <v>4493</v>
      </c>
      <c r="V389" t="s">
        <v>4494</v>
      </c>
      <c r="W389" t="s">
        <v>4495</v>
      </c>
      <c r="X389" t="s">
        <v>4496</v>
      </c>
      <c r="Y389" t="s">
        <v>4497</v>
      </c>
      <c r="Z389" t="s">
        <v>74</v>
      </c>
      <c r="AA389" t="s">
        <v>74</v>
      </c>
      <c r="AB389" t="s">
        <v>74</v>
      </c>
      <c r="AC389" t="s">
        <v>74</v>
      </c>
      <c r="AD389" t="s">
        <v>74</v>
      </c>
      <c r="AE389" t="s">
        <v>74</v>
      </c>
      <c r="AF389" t="s">
        <v>74</v>
      </c>
      <c r="AG389">
        <v>40</v>
      </c>
      <c r="AH389">
        <v>153</v>
      </c>
      <c r="AI389">
        <v>158</v>
      </c>
      <c r="AJ389">
        <v>1</v>
      </c>
      <c r="AK389">
        <v>19</v>
      </c>
      <c r="AL389" t="s">
        <v>284</v>
      </c>
      <c r="AM389" t="s">
        <v>285</v>
      </c>
      <c r="AN389" t="s">
        <v>286</v>
      </c>
      <c r="AO389" t="s">
        <v>944</v>
      </c>
      <c r="AP389" t="s">
        <v>945</v>
      </c>
      <c r="AQ389" t="s">
        <v>74</v>
      </c>
      <c r="AR389" t="s">
        <v>946</v>
      </c>
      <c r="AS389" t="s">
        <v>947</v>
      </c>
      <c r="AT389" t="s">
        <v>4371</v>
      </c>
      <c r="AU389">
        <v>1994</v>
      </c>
      <c r="AV389">
        <v>99</v>
      </c>
      <c r="AW389" t="s">
        <v>4498</v>
      </c>
      <c r="AX389" t="s">
        <v>74</v>
      </c>
      <c r="AY389" t="s">
        <v>74</v>
      </c>
      <c r="AZ389" t="s">
        <v>74</v>
      </c>
      <c r="BA389" t="s">
        <v>74</v>
      </c>
      <c r="BB389">
        <v>6425</v>
      </c>
      <c r="BC389">
        <v>6436</v>
      </c>
      <c r="BD389" t="s">
        <v>74</v>
      </c>
      <c r="BE389" t="s">
        <v>4499</v>
      </c>
      <c r="BF389" t="str">
        <f>HYPERLINK("http://dx.doi.org/10.1029/93JA01501","http://dx.doi.org/10.1029/93JA01501")</f>
        <v>http://dx.doi.org/10.1029/93JA01501</v>
      </c>
      <c r="BG389" t="s">
        <v>74</v>
      </c>
      <c r="BH389" t="s">
        <v>74</v>
      </c>
      <c r="BI389">
        <v>12</v>
      </c>
      <c r="BJ389" t="s">
        <v>950</v>
      </c>
      <c r="BK389" t="s">
        <v>93</v>
      </c>
      <c r="BL389" t="s">
        <v>950</v>
      </c>
      <c r="BM389" t="s">
        <v>4500</v>
      </c>
      <c r="BN389" t="s">
        <v>74</v>
      </c>
      <c r="BO389" t="s">
        <v>74</v>
      </c>
      <c r="BP389" t="s">
        <v>74</v>
      </c>
      <c r="BQ389" t="s">
        <v>74</v>
      </c>
      <c r="BR389" t="s">
        <v>96</v>
      </c>
      <c r="BS389" t="s">
        <v>4501</v>
      </c>
      <c r="BT389" t="str">
        <f>HYPERLINK("https%3A%2F%2Fwww.webofscience.com%2Fwos%2Fwoscc%2Ffull-record%2FWOS:A1994NF58000062","View Full Record in Web of Science")</f>
        <v>View Full Record in Web of Science</v>
      </c>
    </row>
    <row r="390" spans="1:72" x14ac:dyDescent="0.15">
      <c r="A390" t="s">
        <v>72</v>
      </c>
      <c r="B390" t="s">
        <v>4502</v>
      </c>
      <c r="C390" t="s">
        <v>74</v>
      </c>
      <c r="D390" t="s">
        <v>74</v>
      </c>
      <c r="E390" t="s">
        <v>74</v>
      </c>
      <c r="F390" t="s">
        <v>4502</v>
      </c>
      <c r="G390" t="s">
        <v>74</v>
      </c>
      <c r="H390" t="s">
        <v>74</v>
      </c>
      <c r="I390" t="s">
        <v>4503</v>
      </c>
      <c r="J390" t="s">
        <v>937</v>
      </c>
      <c r="K390" t="s">
        <v>74</v>
      </c>
      <c r="L390" t="s">
        <v>74</v>
      </c>
      <c r="M390" t="s">
        <v>77</v>
      </c>
      <c r="N390" t="s">
        <v>78</v>
      </c>
      <c r="O390" t="s">
        <v>74</v>
      </c>
      <c r="P390" t="s">
        <v>74</v>
      </c>
      <c r="Q390" t="s">
        <v>74</v>
      </c>
      <c r="R390" t="s">
        <v>74</v>
      </c>
      <c r="S390" t="s">
        <v>74</v>
      </c>
      <c r="T390" t="s">
        <v>74</v>
      </c>
      <c r="U390" t="s">
        <v>4504</v>
      </c>
      <c r="V390" t="s">
        <v>4505</v>
      </c>
      <c r="W390" t="s">
        <v>4506</v>
      </c>
      <c r="X390" t="s">
        <v>4507</v>
      </c>
      <c r="Y390" t="s">
        <v>4508</v>
      </c>
      <c r="Z390" t="s">
        <v>74</v>
      </c>
      <c r="AA390" t="s">
        <v>4509</v>
      </c>
      <c r="AB390" t="s">
        <v>4510</v>
      </c>
      <c r="AC390" t="s">
        <v>74</v>
      </c>
      <c r="AD390" t="s">
        <v>74</v>
      </c>
      <c r="AE390" t="s">
        <v>74</v>
      </c>
      <c r="AF390" t="s">
        <v>74</v>
      </c>
      <c r="AG390">
        <v>70</v>
      </c>
      <c r="AH390">
        <v>106</v>
      </c>
      <c r="AI390">
        <v>114</v>
      </c>
      <c r="AJ390">
        <v>2</v>
      </c>
      <c r="AK390">
        <v>8</v>
      </c>
      <c r="AL390" t="s">
        <v>284</v>
      </c>
      <c r="AM390" t="s">
        <v>285</v>
      </c>
      <c r="AN390" t="s">
        <v>286</v>
      </c>
      <c r="AO390" t="s">
        <v>944</v>
      </c>
      <c r="AP390" t="s">
        <v>945</v>
      </c>
      <c r="AQ390" t="s">
        <v>74</v>
      </c>
      <c r="AR390" t="s">
        <v>946</v>
      </c>
      <c r="AS390" t="s">
        <v>947</v>
      </c>
      <c r="AT390" t="s">
        <v>4371</v>
      </c>
      <c r="AU390">
        <v>1994</v>
      </c>
      <c r="AV390">
        <v>99</v>
      </c>
      <c r="AW390" t="s">
        <v>4498</v>
      </c>
      <c r="AX390" t="s">
        <v>74</v>
      </c>
      <c r="AY390" t="s">
        <v>74</v>
      </c>
      <c r="AZ390" t="s">
        <v>74</v>
      </c>
      <c r="BA390" t="s">
        <v>74</v>
      </c>
      <c r="BB390">
        <v>6491</v>
      </c>
      <c r="BC390">
        <v>6510</v>
      </c>
      <c r="BD390" t="s">
        <v>74</v>
      </c>
      <c r="BE390" t="s">
        <v>4511</v>
      </c>
      <c r="BF390" t="str">
        <f>HYPERLINK("http://dx.doi.org/10.1029/93JA03441","http://dx.doi.org/10.1029/93JA03441")</f>
        <v>http://dx.doi.org/10.1029/93JA03441</v>
      </c>
      <c r="BG390" t="s">
        <v>74</v>
      </c>
      <c r="BH390" t="s">
        <v>74</v>
      </c>
      <c r="BI390">
        <v>20</v>
      </c>
      <c r="BJ390" t="s">
        <v>950</v>
      </c>
      <c r="BK390" t="s">
        <v>93</v>
      </c>
      <c r="BL390" t="s">
        <v>950</v>
      </c>
      <c r="BM390" t="s">
        <v>4500</v>
      </c>
      <c r="BN390" t="s">
        <v>74</v>
      </c>
      <c r="BO390" t="s">
        <v>74</v>
      </c>
      <c r="BP390" t="s">
        <v>74</v>
      </c>
      <c r="BQ390" t="s">
        <v>74</v>
      </c>
      <c r="BR390" t="s">
        <v>96</v>
      </c>
      <c r="BS390" t="s">
        <v>4512</v>
      </c>
      <c r="BT390" t="str">
        <f>HYPERLINK("https%3A%2F%2Fwww.webofscience.com%2Fwos%2Fwoscc%2Ffull-record%2FWOS:A1994NF58000067","View Full Record in Web of Science")</f>
        <v>View Full Record in Web of Science</v>
      </c>
    </row>
    <row r="391" spans="1:72" x14ac:dyDescent="0.15">
      <c r="A391" t="s">
        <v>72</v>
      </c>
      <c r="B391" t="s">
        <v>4513</v>
      </c>
      <c r="C391" t="s">
        <v>74</v>
      </c>
      <c r="D391" t="s">
        <v>74</v>
      </c>
      <c r="E391" t="s">
        <v>74</v>
      </c>
      <c r="F391" t="s">
        <v>4513</v>
      </c>
      <c r="G391" t="s">
        <v>74</v>
      </c>
      <c r="H391" t="s">
        <v>74</v>
      </c>
      <c r="I391" t="s">
        <v>4514</v>
      </c>
      <c r="J391" t="s">
        <v>2231</v>
      </c>
      <c r="K391" t="s">
        <v>74</v>
      </c>
      <c r="L391" t="s">
        <v>74</v>
      </c>
      <c r="M391" t="s">
        <v>77</v>
      </c>
      <c r="N391" t="s">
        <v>78</v>
      </c>
      <c r="O391" t="s">
        <v>74</v>
      </c>
      <c r="P391" t="s">
        <v>74</v>
      </c>
      <c r="Q391" t="s">
        <v>74</v>
      </c>
      <c r="R391" t="s">
        <v>74</v>
      </c>
      <c r="S391" t="s">
        <v>74</v>
      </c>
      <c r="T391" t="s">
        <v>74</v>
      </c>
      <c r="U391" t="s">
        <v>74</v>
      </c>
      <c r="V391" t="s">
        <v>4515</v>
      </c>
      <c r="W391" t="s">
        <v>74</v>
      </c>
      <c r="X391" t="s">
        <v>74</v>
      </c>
      <c r="Y391" t="s">
        <v>4516</v>
      </c>
      <c r="Z391" t="s">
        <v>74</v>
      </c>
      <c r="AA391" t="s">
        <v>4517</v>
      </c>
      <c r="AB391" t="s">
        <v>4518</v>
      </c>
      <c r="AC391" t="s">
        <v>74</v>
      </c>
      <c r="AD391" t="s">
        <v>74</v>
      </c>
      <c r="AE391" t="s">
        <v>74</v>
      </c>
      <c r="AF391" t="s">
        <v>74</v>
      </c>
      <c r="AG391">
        <v>0</v>
      </c>
      <c r="AH391">
        <v>105</v>
      </c>
      <c r="AI391">
        <v>126</v>
      </c>
      <c r="AJ391">
        <v>1</v>
      </c>
      <c r="AK391">
        <v>31</v>
      </c>
      <c r="AL391" t="s">
        <v>179</v>
      </c>
      <c r="AM391" t="s">
        <v>180</v>
      </c>
      <c r="AN391" t="s">
        <v>181</v>
      </c>
      <c r="AO391" t="s">
        <v>2234</v>
      </c>
      <c r="AP391" t="s">
        <v>74</v>
      </c>
      <c r="AQ391" t="s">
        <v>74</v>
      </c>
      <c r="AR391" t="s">
        <v>2235</v>
      </c>
      <c r="AS391" t="s">
        <v>2236</v>
      </c>
      <c r="AT391" t="s">
        <v>4235</v>
      </c>
      <c r="AU391">
        <v>1994</v>
      </c>
      <c r="AV391">
        <v>5</v>
      </c>
      <c r="AW391">
        <v>1</v>
      </c>
      <c r="AX391" t="s">
        <v>74</v>
      </c>
      <c r="AY391" t="s">
        <v>74</v>
      </c>
      <c r="AZ391" t="s">
        <v>74</v>
      </c>
      <c r="BA391" t="s">
        <v>74</v>
      </c>
      <c r="BB391">
        <v>5</v>
      </c>
      <c r="BC391">
        <v>22</v>
      </c>
      <c r="BD391" t="s">
        <v>74</v>
      </c>
      <c r="BE391" t="s">
        <v>4519</v>
      </c>
      <c r="BF391" t="str">
        <f>HYPERLINK("http://dx.doi.org/10.1016/0924-7963(94)90013-2","http://dx.doi.org/10.1016/0924-7963(94)90013-2")</f>
        <v>http://dx.doi.org/10.1016/0924-7963(94)90013-2</v>
      </c>
      <c r="BG391" t="s">
        <v>74</v>
      </c>
      <c r="BH391" t="s">
        <v>74</v>
      </c>
      <c r="BI391">
        <v>18</v>
      </c>
      <c r="BJ391" t="s">
        <v>2238</v>
      </c>
      <c r="BK391" t="s">
        <v>93</v>
      </c>
      <c r="BL391" t="s">
        <v>2239</v>
      </c>
      <c r="BM391" t="s">
        <v>4520</v>
      </c>
      <c r="BN391" t="s">
        <v>74</v>
      </c>
      <c r="BO391" t="s">
        <v>74</v>
      </c>
      <c r="BP391" t="s">
        <v>74</v>
      </c>
      <c r="BQ391" t="s">
        <v>74</v>
      </c>
      <c r="BR391" t="s">
        <v>96</v>
      </c>
      <c r="BS391" t="s">
        <v>4521</v>
      </c>
      <c r="BT391" t="str">
        <f>HYPERLINK("https%3A%2F%2Fwww.webofscience.com%2Fwos%2Fwoscc%2Ffull-record%2FWOS:A1994NJ88300002","View Full Record in Web of Science")</f>
        <v>View Full Record in Web of Science</v>
      </c>
    </row>
    <row r="392" spans="1:72" x14ac:dyDescent="0.15">
      <c r="A392" t="s">
        <v>72</v>
      </c>
      <c r="B392" t="s">
        <v>4522</v>
      </c>
      <c r="C392" t="s">
        <v>74</v>
      </c>
      <c r="D392" t="s">
        <v>74</v>
      </c>
      <c r="E392" t="s">
        <v>74</v>
      </c>
      <c r="F392" t="s">
        <v>4522</v>
      </c>
      <c r="G392" t="s">
        <v>74</v>
      </c>
      <c r="H392" t="s">
        <v>74</v>
      </c>
      <c r="I392" t="s">
        <v>4523</v>
      </c>
      <c r="J392" t="s">
        <v>4524</v>
      </c>
      <c r="K392" t="s">
        <v>74</v>
      </c>
      <c r="L392" t="s">
        <v>74</v>
      </c>
      <c r="M392" t="s">
        <v>77</v>
      </c>
      <c r="N392" t="s">
        <v>78</v>
      </c>
      <c r="O392" t="s">
        <v>74</v>
      </c>
      <c r="P392" t="s">
        <v>74</v>
      </c>
      <c r="Q392" t="s">
        <v>74</v>
      </c>
      <c r="R392" t="s">
        <v>74</v>
      </c>
      <c r="S392" t="s">
        <v>74</v>
      </c>
      <c r="T392" t="s">
        <v>74</v>
      </c>
      <c r="U392" t="s">
        <v>4525</v>
      </c>
      <c r="V392" t="s">
        <v>4526</v>
      </c>
      <c r="W392" t="s">
        <v>4527</v>
      </c>
      <c r="X392" t="s">
        <v>4528</v>
      </c>
      <c r="Y392" t="s">
        <v>4529</v>
      </c>
      <c r="Z392" t="s">
        <v>74</v>
      </c>
      <c r="AA392" t="s">
        <v>4530</v>
      </c>
      <c r="AB392" t="s">
        <v>4531</v>
      </c>
      <c r="AC392" t="s">
        <v>74</v>
      </c>
      <c r="AD392" t="s">
        <v>74</v>
      </c>
      <c r="AE392" t="s">
        <v>74</v>
      </c>
      <c r="AF392" t="s">
        <v>74</v>
      </c>
      <c r="AG392">
        <v>61</v>
      </c>
      <c r="AH392">
        <v>20</v>
      </c>
      <c r="AI392">
        <v>21</v>
      </c>
      <c r="AJ392">
        <v>0</v>
      </c>
      <c r="AK392">
        <v>4</v>
      </c>
      <c r="AL392" t="s">
        <v>4532</v>
      </c>
      <c r="AM392" t="s">
        <v>84</v>
      </c>
      <c r="AN392" t="s">
        <v>4533</v>
      </c>
      <c r="AO392" t="s">
        <v>4534</v>
      </c>
      <c r="AP392" t="s">
        <v>74</v>
      </c>
      <c r="AQ392" t="s">
        <v>74</v>
      </c>
      <c r="AR392" t="s">
        <v>4535</v>
      </c>
      <c r="AS392" t="s">
        <v>4536</v>
      </c>
      <c r="AT392" t="s">
        <v>4235</v>
      </c>
      <c r="AU392">
        <v>1994</v>
      </c>
      <c r="AV392">
        <v>220</v>
      </c>
      <c r="AW392">
        <v>1</v>
      </c>
      <c r="AX392" t="s">
        <v>74</v>
      </c>
      <c r="AY392" t="s">
        <v>74</v>
      </c>
      <c r="AZ392" t="s">
        <v>74</v>
      </c>
      <c r="BA392" t="s">
        <v>74</v>
      </c>
      <c r="BB392">
        <v>85</v>
      </c>
      <c r="BC392">
        <v>101</v>
      </c>
      <c r="BD392" t="s">
        <v>74</v>
      </c>
      <c r="BE392" t="s">
        <v>4537</v>
      </c>
      <c r="BF392" t="str">
        <f>HYPERLINK("http://dx.doi.org/10.1002/jmor.1052200108","http://dx.doi.org/10.1002/jmor.1052200108")</f>
        <v>http://dx.doi.org/10.1002/jmor.1052200108</v>
      </c>
      <c r="BG392" t="s">
        <v>74</v>
      </c>
      <c r="BH392" t="s">
        <v>74</v>
      </c>
      <c r="BI392">
        <v>17</v>
      </c>
      <c r="BJ392" t="s">
        <v>4538</v>
      </c>
      <c r="BK392" t="s">
        <v>93</v>
      </c>
      <c r="BL392" t="s">
        <v>4538</v>
      </c>
      <c r="BM392" t="s">
        <v>4539</v>
      </c>
      <c r="BN392">
        <v>29865380</v>
      </c>
      <c r="BO392" t="s">
        <v>74</v>
      </c>
      <c r="BP392" t="s">
        <v>74</v>
      </c>
      <c r="BQ392" t="s">
        <v>74</v>
      </c>
      <c r="BR392" t="s">
        <v>96</v>
      </c>
      <c r="BS392" t="s">
        <v>4540</v>
      </c>
      <c r="BT392" t="str">
        <f>HYPERLINK("https%3A%2F%2Fwww.webofscience.com%2Fwos%2Fwoscc%2Ffull-record%2FWOS:A1994ND26800007","View Full Record in Web of Science")</f>
        <v>View Full Record in Web of Science</v>
      </c>
    </row>
    <row r="393" spans="1:72" x14ac:dyDescent="0.15">
      <c r="A393" t="s">
        <v>72</v>
      </c>
      <c r="B393" t="s">
        <v>4541</v>
      </c>
      <c r="C393" t="s">
        <v>74</v>
      </c>
      <c r="D393" t="s">
        <v>74</v>
      </c>
      <c r="E393" t="s">
        <v>74</v>
      </c>
      <c r="F393" t="s">
        <v>4541</v>
      </c>
      <c r="G393" t="s">
        <v>74</v>
      </c>
      <c r="H393" t="s">
        <v>74</v>
      </c>
      <c r="I393" t="s">
        <v>4542</v>
      </c>
      <c r="J393" t="s">
        <v>2311</v>
      </c>
      <c r="K393" t="s">
        <v>74</v>
      </c>
      <c r="L393" t="s">
        <v>74</v>
      </c>
      <c r="M393" t="s">
        <v>77</v>
      </c>
      <c r="N393" t="s">
        <v>557</v>
      </c>
      <c r="O393" t="s">
        <v>74</v>
      </c>
      <c r="P393" t="s">
        <v>74</v>
      </c>
      <c r="Q393" t="s">
        <v>74</v>
      </c>
      <c r="R393" t="s">
        <v>74</v>
      </c>
      <c r="S393" t="s">
        <v>74</v>
      </c>
      <c r="T393" t="s">
        <v>74</v>
      </c>
      <c r="U393" t="s">
        <v>74</v>
      </c>
      <c r="V393" t="s">
        <v>74</v>
      </c>
      <c r="W393" t="s">
        <v>4543</v>
      </c>
      <c r="X393" t="s">
        <v>4544</v>
      </c>
      <c r="Y393" t="s">
        <v>4545</v>
      </c>
      <c r="Z393" t="s">
        <v>74</v>
      </c>
      <c r="AA393" t="s">
        <v>74</v>
      </c>
      <c r="AB393" t="s">
        <v>74</v>
      </c>
      <c r="AC393" t="s">
        <v>74</v>
      </c>
      <c r="AD393" t="s">
        <v>74</v>
      </c>
      <c r="AE393" t="s">
        <v>74</v>
      </c>
      <c r="AF393" t="s">
        <v>74</v>
      </c>
      <c r="AG393">
        <v>8</v>
      </c>
      <c r="AH393">
        <v>7</v>
      </c>
      <c r="AI393">
        <v>8</v>
      </c>
      <c r="AJ393">
        <v>1</v>
      </c>
      <c r="AK393">
        <v>5</v>
      </c>
      <c r="AL393" t="s">
        <v>1641</v>
      </c>
      <c r="AM393" t="s">
        <v>305</v>
      </c>
      <c r="AN393" t="s">
        <v>1642</v>
      </c>
      <c r="AO393" t="s">
        <v>2315</v>
      </c>
      <c r="AP393" t="s">
        <v>74</v>
      </c>
      <c r="AQ393" t="s">
        <v>74</v>
      </c>
      <c r="AR393" t="s">
        <v>2311</v>
      </c>
      <c r="AS393" t="s">
        <v>2316</v>
      </c>
      <c r="AT393" t="s">
        <v>4235</v>
      </c>
      <c r="AU393">
        <v>1994</v>
      </c>
      <c r="AV393">
        <v>26</v>
      </c>
      <c r="AW393" t="s">
        <v>74</v>
      </c>
      <c r="AX393">
        <v>2</v>
      </c>
      <c r="AY393" t="s">
        <v>74</v>
      </c>
      <c r="AZ393" t="s">
        <v>74</v>
      </c>
      <c r="BA393" t="s">
        <v>74</v>
      </c>
      <c r="BB393">
        <v>209</v>
      </c>
      <c r="BC393">
        <v>213</v>
      </c>
      <c r="BD393" t="s">
        <v>74</v>
      </c>
      <c r="BE393" t="s">
        <v>4546</v>
      </c>
      <c r="BF393" t="str">
        <f>HYPERLINK("http://dx.doi.org/10.1006/lich.1994.1017","http://dx.doi.org/10.1006/lich.1994.1017")</f>
        <v>http://dx.doi.org/10.1006/lich.1994.1017</v>
      </c>
      <c r="BG393" t="s">
        <v>74</v>
      </c>
      <c r="BH393" t="s">
        <v>74</v>
      </c>
      <c r="BI393">
        <v>5</v>
      </c>
      <c r="BJ393" t="s">
        <v>2317</v>
      </c>
      <c r="BK393" t="s">
        <v>93</v>
      </c>
      <c r="BL393" t="s">
        <v>2317</v>
      </c>
      <c r="BM393" t="s">
        <v>4547</v>
      </c>
      <c r="BN393" t="s">
        <v>74</v>
      </c>
      <c r="BO393" t="s">
        <v>74</v>
      </c>
      <c r="BP393" t="s">
        <v>74</v>
      </c>
      <c r="BQ393" t="s">
        <v>74</v>
      </c>
      <c r="BR393" t="s">
        <v>96</v>
      </c>
      <c r="BS393" t="s">
        <v>4548</v>
      </c>
      <c r="BT393" t="str">
        <f>HYPERLINK("https%3A%2F%2Fwww.webofscience.com%2Fwos%2Fwoscc%2Ffull-record%2FWOS:A1994NM13900008","View Full Record in Web of Science")</f>
        <v>View Full Record in Web of Science</v>
      </c>
    </row>
    <row r="394" spans="1:72" x14ac:dyDescent="0.15">
      <c r="A394" t="s">
        <v>72</v>
      </c>
      <c r="B394" t="s">
        <v>4549</v>
      </c>
      <c r="C394" t="s">
        <v>74</v>
      </c>
      <c r="D394" t="s">
        <v>74</v>
      </c>
      <c r="E394" t="s">
        <v>74</v>
      </c>
      <c r="F394" t="s">
        <v>4549</v>
      </c>
      <c r="G394" t="s">
        <v>74</v>
      </c>
      <c r="H394" t="s">
        <v>74</v>
      </c>
      <c r="I394" t="s">
        <v>4550</v>
      </c>
      <c r="J394" t="s">
        <v>1103</v>
      </c>
      <c r="K394" t="s">
        <v>74</v>
      </c>
      <c r="L394" t="s">
        <v>74</v>
      </c>
      <c r="M394" t="s">
        <v>77</v>
      </c>
      <c r="N394" t="s">
        <v>78</v>
      </c>
      <c r="O394" t="s">
        <v>74</v>
      </c>
      <c r="P394" t="s">
        <v>74</v>
      </c>
      <c r="Q394" t="s">
        <v>74</v>
      </c>
      <c r="R394" t="s">
        <v>74</v>
      </c>
      <c r="S394" t="s">
        <v>74</v>
      </c>
      <c r="T394" t="s">
        <v>4551</v>
      </c>
      <c r="U394" t="s">
        <v>4552</v>
      </c>
      <c r="V394" t="s">
        <v>4553</v>
      </c>
      <c r="W394" t="s">
        <v>4554</v>
      </c>
      <c r="X394" t="s">
        <v>4555</v>
      </c>
      <c r="Y394" t="s">
        <v>4556</v>
      </c>
      <c r="Z394" t="s">
        <v>74</v>
      </c>
      <c r="AA394" t="s">
        <v>74</v>
      </c>
      <c r="AB394" t="s">
        <v>74</v>
      </c>
      <c r="AC394" t="s">
        <v>74</v>
      </c>
      <c r="AD394" t="s">
        <v>74</v>
      </c>
      <c r="AE394" t="s">
        <v>74</v>
      </c>
      <c r="AF394" t="s">
        <v>74</v>
      </c>
      <c r="AG394">
        <v>63</v>
      </c>
      <c r="AH394">
        <v>75</v>
      </c>
      <c r="AI394">
        <v>83</v>
      </c>
      <c r="AJ394">
        <v>0</v>
      </c>
      <c r="AK394">
        <v>15</v>
      </c>
      <c r="AL394" t="s">
        <v>1111</v>
      </c>
      <c r="AM394" t="s">
        <v>1112</v>
      </c>
      <c r="AN394" t="s">
        <v>1113</v>
      </c>
      <c r="AO394" t="s">
        <v>1114</v>
      </c>
      <c r="AP394" t="s">
        <v>74</v>
      </c>
      <c r="AQ394" t="s">
        <v>74</v>
      </c>
      <c r="AR394" t="s">
        <v>1115</v>
      </c>
      <c r="AS394" t="s">
        <v>1116</v>
      </c>
      <c r="AT394" t="s">
        <v>4235</v>
      </c>
      <c r="AU394">
        <v>1994</v>
      </c>
      <c r="AV394">
        <v>107</v>
      </c>
      <c r="AW394" t="s">
        <v>330</v>
      </c>
      <c r="AX394" t="s">
        <v>74</v>
      </c>
      <c r="AY394" t="s">
        <v>74</v>
      </c>
      <c r="AZ394" t="s">
        <v>74</v>
      </c>
      <c r="BA394" t="s">
        <v>74</v>
      </c>
      <c r="BB394">
        <v>23</v>
      </c>
      <c r="BC394">
        <v>40</v>
      </c>
      <c r="BD394" t="s">
        <v>74</v>
      </c>
      <c r="BE394" t="s">
        <v>4557</v>
      </c>
      <c r="BF394" t="str">
        <f>HYPERLINK("http://dx.doi.org/10.3354/meps107023","http://dx.doi.org/10.3354/meps107023")</f>
        <v>http://dx.doi.org/10.3354/meps107023</v>
      </c>
      <c r="BG394" t="s">
        <v>74</v>
      </c>
      <c r="BH394" t="s">
        <v>74</v>
      </c>
      <c r="BI394">
        <v>18</v>
      </c>
      <c r="BJ394" t="s">
        <v>1118</v>
      </c>
      <c r="BK394" t="s">
        <v>93</v>
      </c>
      <c r="BL394" t="s">
        <v>1119</v>
      </c>
      <c r="BM394" t="s">
        <v>4558</v>
      </c>
      <c r="BN394" t="s">
        <v>74</v>
      </c>
      <c r="BO394" t="s">
        <v>334</v>
      </c>
      <c r="BP394" t="s">
        <v>74</v>
      </c>
      <c r="BQ394" t="s">
        <v>74</v>
      </c>
      <c r="BR394" t="s">
        <v>96</v>
      </c>
      <c r="BS394" t="s">
        <v>4559</v>
      </c>
      <c r="BT394" t="str">
        <f>HYPERLINK("https%3A%2F%2Fwww.webofscience.com%2Fwos%2Fwoscc%2Ffull-record%2FWOS:A1994NH21600003","View Full Record in Web of Science")</f>
        <v>View Full Record in Web of Science</v>
      </c>
    </row>
    <row r="395" spans="1:72" x14ac:dyDescent="0.15">
      <c r="A395" t="s">
        <v>72</v>
      </c>
      <c r="B395" t="s">
        <v>4560</v>
      </c>
      <c r="C395" t="s">
        <v>74</v>
      </c>
      <c r="D395" t="s">
        <v>74</v>
      </c>
      <c r="E395" t="s">
        <v>74</v>
      </c>
      <c r="F395" t="s">
        <v>4560</v>
      </c>
      <c r="G395" t="s">
        <v>74</v>
      </c>
      <c r="H395" t="s">
        <v>74</v>
      </c>
      <c r="I395" t="s">
        <v>4561</v>
      </c>
      <c r="J395" t="s">
        <v>1103</v>
      </c>
      <c r="K395" t="s">
        <v>74</v>
      </c>
      <c r="L395" t="s">
        <v>74</v>
      </c>
      <c r="M395" t="s">
        <v>77</v>
      </c>
      <c r="N395" t="s">
        <v>78</v>
      </c>
      <c r="O395" t="s">
        <v>74</v>
      </c>
      <c r="P395" t="s">
        <v>74</v>
      </c>
      <c r="Q395" t="s">
        <v>74</v>
      </c>
      <c r="R395" t="s">
        <v>74</v>
      </c>
      <c r="S395" t="s">
        <v>74</v>
      </c>
      <c r="T395" t="s">
        <v>4562</v>
      </c>
      <c r="U395" t="s">
        <v>4563</v>
      </c>
      <c r="V395" t="s">
        <v>4564</v>
      </c>
      <c r="W395" t="s">
        <v>4565</v>
      </c>
      <c r="X395" t="s">
        <v>1212</v>
      </c>
      <c r="Y395" t="s">
        <v>74</v>
      </c>
      <c r="Z395" t="s">
        <v>74</v>
      </c>
      <c r="AA395" t="s">
        <v>74</v>
      </c>
      <c r="AB395" t="s">
        <v>74</v>
      </c>
      <c r="AC395" t="s">
        <v>74</v>
      </c>
      <c r="AD395" t="s">
        <v>74</v>
      </c>
      <c r="AE395" t="s">
        <v>74</v>
      </c>
      <c r="AF395" t="s">
        <v>74</v>
      </c>
      <c r="AG395">
        <v>84</v>
      </c>
      <c r="AH395">
        <v>13</v>
      </c>
      <c r="AI395">
        <v>13</v>
      </c>
      <c r="AJ395">
        <v>0</v>
      </c>
      <c r="AK395">
        <v>5</v>
      </c>
      <c r="AL395" t="s">
        <v>1111</v>
      </c>
      <c r="AM395" t="s">
        <v>1112</v>
      </c>
      <c r="AN395" t="s">
        <v>1113</v>
      </c>
      <c r="AO395" t="s">
        <v>1114</v>
      </c>
      <c r="AP395" t="s">
        <v>1132</v>
      </c>
      <c r="AQ395" t="s">
        <v>74</v>
      </c>
      <c r="AR395" t="s">
        <v>1115</v>
      </c>
      <c r="AS395" t="s">
        <v>1116</v>
      </c>
      <c r="AT395" t="s">
        <v>4235</v>
      </c>
      <c r="AU395">
        <v>1994</v>
      </c>
      <c r="AV395">
        <v>107</v>
      </c>
      <c r="AW395" t="s">
        <v>330</v>
      </c>
      <c r="AX395" t="s">
        <v>74</v>
      </c>
      <c r="AY395" t="s">
        <v>74</v>
      </c>
      <c r="AZ395" t="s">
        <v>74</v>
      </c>
      <c r="BA395" t="s">
        <v>74</v>
      </c>
      <c r="BB395">
        <v>41</v>
      </c>
      <c r="BC395">
        <v>53</v>
      </c>
      <c r="BD395" t="s">
        <v>74</v>
      </c>
      <c r="BE395" t="s">
        <v>4566</v>
      </c>
      <c r="BF395" t="str">
        <f>HYPERLINK("http://dx.doi.org/10.3354/meps107041","http://dx.doi.org/10.3354/meps107041")</f>
        <v>http://dx.doi.org/10.3354/meps107041</v>
      </c>
      <c r="BG395" t="s">
        <v>74</v>
      </c>
      <c r="BH395" t="s">
        <v>74</v>
      </c>
      <c r="BI395">
        <v>13</v>
      </c>
      <c r="BJ395" t="s">
        <v>1118</v>
      </c>
      <c r="BK395" t="s">
        <v>93</v>
      </c>
      <c r="BL395" t="s">
        <v>1119</v>
      </c>
      <c r="BM395" t="s">
        <v>4558</v>
      </c>
      <c r="BN395" t="s">
        <v>74</v>
      </c>
      <c r="BO395" t="s">
        <v>334</v>
      </c>
      <c r="BP395" t="s">
        <v>74</v>
      </c>
      <c r="BQ395" t="s">
        <v>74</v>
      </c>
      <c r="BR395" t="s">
        <v>96</v>
      </c>
      <c r="BS395" t="s">
        <v>4567</v>
      </c>
      <c r="BT395" t="str">
        <f>HYPERLINK("https%3A%2F%2Fwww.webofscience.com%2Fwos%2Fwoscc%2Ffull-record%2FWOS:A1994NH21600004","View Full Record in Web of Science")</f>
        <v>View Full Record in Web of Science</v>
      </c>
    </row>
    <row r="396" spans="1:72" x14ac:dyDescent="0.15">
      <c r="A396" t="s">
        <v>72</v>
      </c>
      <c r="B396" t="s">
        <v>4568</v>
      </c>
      <c r="C396" t="s">
        <v>74</v>
      </c>
      <c r="D396" t="s">
        <v>74</v>
      </c>
      <c r="E396" t="s">
        <v>74</v>
      </c>
      <c r="F396" t="s">
        <v>4568</v>
      </c>
      <c r="G396" t="s">
        <v>74</v>
      </c>
      <c r="H396" t="s">
        <v>74</v>
      </c>
      <c r="I396" t="s">
        <v>4569</v>
      </c>
      <c r="J396" t="s">
        <v>1103</v>
      </c>
      <c r="K396" t="s">
        <v>74</v>
      </c>
      <c r="L396" t="s">
        <v>74</v>
      </c>
      <c r="M396" t="s">
        <v>77</v>
      </c>
      <c r="N396" t="s">
        <v>78</v>
      </c>
      <c r="O396" t="s">
        <v>74</v>
      </c>
      <c r="P396" t="s">
        <v>74</v>
      </c>
      <c r="Q396" t="s">
        <v>74</v>
      </c>
      <c r="R396" t="s">
        <v>74</v>
      </c>
      <c r="S396" t="s">
        <v>74</v>
      </c>
      <c r="T396" t="s">
        <v>4570</v>
      </c>
      <c r="U396" t="s">
        <v>4571</v>
      </c>
      <c r="V396" t="s">
        <v>4572</v>
      </c>
      <c r="W396" t="s">
        <v>4573</v>
      </c>
      <c r="X396" t="s">
        <v>4574</v>
      </c>
      <c r="Y396" t="s">
        <v>4575</v>
      </c>
      <c r="Z396" t="s">
        <v>74</v>
      </c>
      <c r="AA396" t="s">
        <v>74</v>
      </c>
      <c r="AB396" t="s">
        <v>74</v>
      </c>
      <c r="AC396" t="s">
        <v>74</v>
      </c>
      <c r="AD396" t="s">
        <v>74</v>
      </c>
      <c r="AE396" t="s">
        <v>74</v>
      </c>
      <c r="AF396" t="s">
        <v>74</v>
      </c>
      <c r="AG396">
        <v>27</v>
      </c>
      <c r="AH396">
        <v>25</v>
      </c>
      <c r="AI396">
        <v>26</v>
      </c>
      <c r="AJ396">
        <v>0</v>
      </c>
      <c r="AK396">
        <v>2</v>
      </c>
      <c r="AL396" t="s">
        <v>1111</v>
      </c>
      <c r="AM396" t="s">
        <v>1112</v>
      </c>
      <c r="AN396" t="s">
        <v>1113</v>
      </c>
      <c r="AO396" t="s">
        <v>1114</v>
      </c>
      <c r="AP396" t="s">
        <v>1132</v>
      </c>
      <c r="AQ396" t="s">
        <v>74</v>
      </c>
      <c r="AR396" t="s">
        <v>1115</v>
      </c>
      <c r="AS396" t="s">
        <v>1116</v>
      </c>
      <c r="AT396" t="s">
        <v>4235</v>
      </c>
      <c r="AU396">
        <v>1994</v>
      </c>
      <c r="AV396">
        <v>107</v>
      </c>
      <c r="AW396">
        <v>3</v>
      </c>
      <c r="AX396" t="s">
        <v>74</v>
      </c>
      <c r="AY396" t="s">
        <v>74</v>
      </c>
      <c r="AZ396" t="s">
        <v>74</v>
      </c>
      <c r="BA396" t="s">
        <v>74</v>
      </c>
      <c r="BB396">
        <v>263</v>
      </c>
      <c r="BC396">
        <v>272</v>
      </c>
      <c r="BD396" t="s">
        <v>74</v>
      </c>
      <c r="BE396" t="s">
        <v>4576</v>
      </c>
      <c r="BF396" t="str">
        <f>HYPERLINK("http://dx.doi.org/10.3354/meps107263","http://dx.doi.org/10.3354/meps107263")</f>
        <v>http://dx.doi.org/10.3354/meps107263</v>
      </c>
      <c r="BG396" t="s">
        <v>74</v>
      </c>
      <c r="BH396" t="s">
        <v>74</v>
      </c>
      <c r="BI396">
        <v>10</v>
      </c>
      <c r="BJ396" t="s">
        <v>1118</v>
      </c>
      <c r="BK396" t="s">
        <v>93</v>
      </c>
      <c r="BL396" t="s">
        <v>1119</v>
      </c>
      <c r="BM396" t="s">
        <v>4577</v>
      </c>
      <c r="BN396" t="s">
        <v>74</v>
      </c>
      <c r="BO396" t="s">
        <v>334</v>
      </c>
      <c r="BP396" t="s">
        <v>74</v>
      </c>
      <c r="BQ396" t="s">
        <v>74</v>
      </c>
      <c r="BR396" t="s">
        <v>96</v>
      </c>
      <c r="BS396" t="s">
        <v>4578</v>
      </c>
      <c r="BT396" t="str">
        <f>HYPERLINK("https%3A%2F%2Fwww.webofscience.com%2Fwos%2Fwoscc%2Ffull-record%2FWOS:A1994NJ48400005","View Full Record in Web of Science")</f>
        <v>View Full Record in Web of Science</v>
      </c>
    </row>
    <row r="397" spans="1:72" x14ac:dyDescent="0.15">
      <c r="A397" t="s">
        <v>72</v>
      </c>
      <c r="B397" t="s">
        <v>4579</v>
      </c>
      <c r="C397" t="s">
        <v>74</v>
      </c>
      <c r="D397" t="s">
        <v>74</v>
      </c>
      <c r="E397" t="s">
        <v>74</v>
      </c>
      <c r="F397" t="s">
        <v>4579</v>
      </c>
      <c r="G397" t="s">
        <v>74</v>
      </c>
      <c r="H397" t="s">
        <v>74</v>
      </c>
      <c r="I397" t="s">
        <v>4580</v>
      </c>
      <c r="J397" t="s">
        <v>4581</v>
      </c>
      <c r="K397" t="s">
        <v>74</v>
      </c>
      <c r="L397" t="s">
        <v>74</v>
      </c>
      <c r="M397" t="s">
        <v>77</v>
      </c>
      <c r="N397" t="s">
        <v>78</v>
      </c>
      <c r="O397" t="s">
        <v>74</v>
      </c>
      <c r="P397" t="s">
        <v>74</v>
      </c>
      <c r="Q397" t="s">
        <v>74</v>
      </c>
      <c r="R397" t="s">
        <v>74</v>
      </c>
      <c r="S397" t="s">
        <v>74</v>
      </c>
      <c r="T397" t="s">
        <v>4582</v>
      </c>
      <c r="U397" t="s">
        <v>4583</v>
      </c>
      <c r="V397" t="s">
        <v>4584</v>
      </c>
      <c r="W397" t="s">
        <v>74</v>
      </c>
      <c r="X397" t="s">
        <v>74</v>
      </c>
      <c r="Y397" t="s">
        <v>4585</v>
      </c>
      <c r="Z397" t="s">
        <v>74</v>
      </c>
      <c r="AA397" t="s">
        <v>74</v>
      </c>
      <c r="AB397" t="s">
        <v>74</v>
      </c>
      <c r="AC397" t="s">
        <v>74</v>
      </c>
      <c r="AD397" t="s">
        <v>74</v>
      </c>
      <c r="AE397" t="s">
        <v>74</v>
      </c>
      <c r="AF397" t="s">
        <v>74</v>
      </c>
      <c r="AG397">
        <v>71</v>
      </c>
      <c r="AH397">
        <v>32</v>
      </c>
      <c r="AI397">
        <v>39</v>
      </c>
      <c r="AJ397">
        <v>2</v>
      </c>
      <c r="AK397">
        <v>13</v>
      </c>
      <c r="AL397" t="s">
        <v>1274</v>
      </c>
      <c r="AM397" t="s">
        <v>1275</v>
      </c>
      <c r="AN397" t="s">
        <v>1276</v>
      </c>
      <c r="AO397" t="s">
        <v>4586</v>
      </c>
      <c r="AP397" t="s">
        <v>74</v>
      </c>
      <c r="AQ397" t="s">
        <v>74</v>
      </c>
      <c r="AR397" t="s">
        <v>4587</v>
      </c>
      <c r="AS397" t="s">
        <v>4588</v>
      </c>
      <c r="AT397" t="s">
        <v>4235</v>
      </c>
      <c r="AU397">
        <v>1994</v>
      </c>
      <c r="AV397">
        <v>16</v>
      </c>
      <c r="AW397">
        <v>2</v>
      </c>
      <c r="AX397" t="s">
        <v>74</v>
      </c>
      <c r="AY397" t="s">
        <v>74</v>
      </c>
      <c r="AZ397" t="s">
        <v>74</v>
      </c>
      <c r="BA397" t="s">
        <v>74</v>
      </c>
      <c r="BB397">
        <v>105</v>
      </c>
      <c r="BC397">
        <v>143</v>
      </c>
      <c r="BD397" t="s">
        <v>74</v>
      </c>
      <c r="BE397" t="s">
        <v>4589</v>
      </c>
      <c r="BF397" t="str">
        <f>HYPERLINK("http://dx.doi.org/10.1007/BF01224756","http://dx.doi.org/10.1007/BF01224756")</f>
        <v>http://dx.doi.org/10.1007/BF01224756</v>
      </c>
      <c r="BG397" t="s">
        <v>74</v>
      </c>
      <c r="BH397" t="s">
        <v>74</v>
      </c>
      <c r="BI397">
        <v>39</v>
      </c>
      <c r="BJ397" t="s">
        <v>4590</v>
      </c>
      <c r="BK397" t="s">
        <v>93</v>
      </c>
      <c r="BL397" t="s">
        <v>4590</v>
      </c>
      <c r="BM397" t="s">
        <v>4591</v>
      </c>
      <c r="BN397" t="s">
        <v>74</v>
      </c>
      <c r="BO397" t="s">
        <v>74</v>
      </c>
      <c r="BP397" t="s">
        <v>74</v>
      </c>
      <c r="BQ397" t="s">
        <v>74</v>
      </c>
      <c r="BR397" t="s">
        <v>96</v>
      </c>
      <c r="BS397" t="s">
        <v>4592</v>
      </c>
      <c r="BT397" t="str">
        <f>HYPERLINK("https%3A%2F%2Fwww.webofscience.com%2Fwos%2Fwoscc%2Ffull-record%2FWOS:A1994NC73800002","View Full Record in Web of Science")</f>
        <v>View Full Record in Web of Science</v>
      </c>
    </row>
    <row r="398" spans="1:72" x14ac:dyDescent="0.15">
      <c r="A398" t="s">
        <v>72</v>
      </c>
      <c r="B398" t="s">
        <v>4593</v>
      </c>
      <c r="C398" t="s">
        <v>74</v>
      </c>
      <c r="D398" t="s">
        <v>74</v>
      </c>
      <c r="E398" t="s">
        <v>74</v>
      </c>
      <c r="F398" t="s">
        <v>4593</v>
      </c>
      <c r="G398" t="s">
        <v>74</v>
      </c>
      <c r="H398" t="s">
        <v>74</v>
      </c>
      <c r="I398" t="s">
        <v>4594</v>
      </c>
      <c r="J398" t="s">
        <v>2411</v>
      </c>
      <c r="K398" t="s">
        <v>74</v>
      </c>
      <c r="L398" t="s">
        <v>74</v>
      </c>
      <c r="M398" t="s">
        <v>77</v>
      </c>
      <c r="N398" t="s">
        <v>78</v>
      </c>
      <c r="O398" t="s">
        <v>74</v>
      </c>
      <c r="P398" t="s">
        <v>74</v>
      </c>
      <c r="Q398" t="s">
        <v>74</v>
      </c>
      <c r="R398" t="s">
        <v>74</v>
      </c>
      <c r="S398" t="s">
        <v>74</v>
      </c>
      <c r="T398" t="s">
        <v>74</v>
      </c>
      <c r="U398" t="s">
        <v>4595</v>
      </c>
      <c r="V398" t="s">
        <v>4596</v>
      </c>
      <c r="W398" t="s">
        <v>74</v>
      </c>
      <c r="X398" t="s">
        <v>74</v>
      </c>
      <c r="Y398" t="s">
        <v>4597</v>
      </c>
      <c r="Z398" t="s">
        <v>74</v>
      </c>
      <c r="AA398" t="s">
        <v>74</v>
      </c>
      <c r="AB398" t="s">
        <v>74</v>
      </c>
      <c r="AC398" t="s">
        <v>74</v>
      </c>
      <c r="AD398" t="s">
        <v>74</v>
      </c>
      <c r="AE398" t="s">
        <v>74</v>
      </c>
      <c r="AF398" t="s">
        <v>74</v>
      </c>
      <c r="AG398">
        <v>49</v>
      </c>
      <c r="AH398">
        <v>188</v>
      </c>
      <c r="AI398">
        <v>196</v>
      </c>
      <c r="AJ398">
        <v>0</v>
      </c>
      <c r="AK398">
        <v>19</v>
      </c>
      <c r="AL398" t="s">
        <v>893</v>
      </c>
      <c r="AM398" t="s">
        <v>894</v>
      </c>
      <c r="AN398" t="s">
        <v>2146</v>
      </c>
      <c r="AO398" t="s">
        <v>2418</v>
      </c>
      <c r="AP398" t="s">
        <v>74</v>
      </c>
      <c r="AQ398" t="s">
        <v>74</v>
      </c>
      <c r="AR398" t="s">
        <v>2419</v>
      </c>
      <c r="AS398" t="s">
        <v>2420</v>
      </c>
      <c r="AT398" t="s">
        <v>4235</v>
      </c>
      <c r="AU398">
        <v>1994</v>
      </c>
      <c r="AV398">
        <v>122</v>
      </c>
      <c r="AW398">
        <v>4</v>
      </c>
      <c r="AX398" t="s">
        <v>74</v>
      </c>
      <c r="AY398" t="s">
        <v>74</v>
      </c>
      <c r="AZ398" t="s">
        <v>74</v>
      </c>
      <c r="BA398" t="s">
        <v>74</v>
      </c>
      <c r="BB398">
        <v>671</v>
      </c>
      <c r="BC398">
        <v>685</v>
      </c>
      <c r="BD398" t="s">
        <v>74</v>
      </c>
      <c r="BE398" t="s">
        <v>4598</v>
      </c>
      <c r="BF398" t="str">
        <f>HYPERLINK("http://dx.doi.org/10.1175/1520-0493(1994)122&lt;0671:DOATDM&gt;2.0.CO;2","http://dx.doi.org/10.1175/1520-0493(1994)122&lt;0671:DOATDM&gt;2.0.CO;2")</f>
        <v>http://dx.doi.org/10.1175/1520-0493(1994)122&lt;0671:DOATDM&gt;2.0.CO;2</v>
      </c>
      <c r="BG398" t="s">
        <v>74</v>
      </c>
      <c r="BH398" t="s">
        <v>74</v>
      </c>
      <c r="BI398">
        <v>15</v>
      </c>
      <c r="BJ398" t="s">
        <v>293</v>
      </c>
      <c r="BK398" t="s">
        <v>93</v>
      </c>
      <c r="BL398" t="s">
        <v>293</v>
      </c>
      <c r="BM398" t="s">
        <v>4599</v>
      </c>
      <c r="BN398" t="s">
        <v>74</v>
      </c>
      <c r="BO398" t="s">
        <v>1025</v>
      </c>
      <c r="BP398" t="s">
        <v>74</v>
      </c>
      <c r="BQ398" t="s">
        <v>74</v>
      </c>
      <c r="BR398" t="s">
        <v>96</v>
      </c>
      <c r="BS398" t="s">
        <v>4600</v>
      </c>
      <c r="BT398" t="str">
        <f>HYPERLINK("https%3A%2F%2Fwww.webofscience.com%2Fwos%2Fwoscc%2Ffull-record%2FWOS:A1994NC62400006","View Full Record in Web of Science")</f>
        <v>View Full Record in Web of Science</v>
      </c>
    </row>
    <row r="399" spans="1:72" x14ac:dyDescent="0.15">
      <c r="A399" t="s">
        <v>72</v>
      </c>
      <c r="B399" t="s">
        <v>4601</v>
      </c>
      <c r="C399" t="s">
        <v>74</v>
      </c>
      <c r="D399" t="s">
        <v>74</v>
      </c>
      <c r="E399" t="s">
        <v>74</v>
      </c>
      <c r="F399" t="s">
        <v>4601</v>
      </c>
      <c r="G399" t="s">
        <v>74</v>
      </c>
      <c r="H399" t="s">
        <v>74</v>
      </c>
      <c r="I399" t="s">
        <v>4602</v>
      </c>
      <c r="J399" t="s">
        <v>4603</v>
      </c>
      <c r="K399" t="s">
        <v>74</v>
      </c>
      <c r="L399" t="s">
        <v>74</v>
      </c>
      <c r="M399" t="s">
        <v>77</v>
      </c>
      <c r="N399" t="s">
        <v>78</v>
      </c>
      <c r="O399" t="s">
        <v>74</v>
      </c>
      <c r="P399" t="s">
        <v>74</v>
      </c>
      <c r="Q399" t="s">
        <v>74</v>
      </c>
      <c r="R399" t="s">
        <v>74</v>
      </c>
      <c r="S399" t="s">
        <v>74</v>
      </c>
      <c r="T399" t="s">
        <v>74</v>
      </c>
      <c r="U399" t="s">
        <v>4604</v>
      </c>
      <c r="V399" t="s">
        <v>4605</v>
      </c>
      <c r="W399" t="s">
        <v>4606</v>
      </c>
      <c r="X399" t="s">
        <v>74</v>
      </c>
      <c r="Y399" t="s">
        <v>4607</v>
      </c>
      <c r="Z399" t="s">
        <v>74</v>
      </c>
      <c r="AA399" t="s">
        <v>74</v>
      </c>
      <c r="AB399" t="s">
        <v>74</v>
      </c>
      <c r="AC399" t="s">
        <v>74</v>
      </c>
      <c r="AD399" t="s">
        <v>74</v>
      </c>
      <c r="AE399" t="s">
        <v>74</v>
      </c>
      <c r="AF399" t="s">
        <v>74</v>
      </c>
      <c r="AG399">
        <v>12</v>
      </c>
      <c r="AH399">
        <v>24</v>
      </c>
      <c r="AI399">
        <v>26</v>
      </c>
      <c r="AJ399">
        <v>0</v>
      </c>
      <c r="AK399">
        <v>6</v>
      </c>
      <c r="AL399" t="s">
        <v>4608</v>
      </c>
      <c r="AM399" t="s">
        <v>4609</v>
      </c>
      <c r="AN399" t="s">
        <v>4610</v>
      </c>
      <c r="AO399" t="s">
        <v>4611</v>
      </c>
      <c r="AP399" t="s">
        <v>74</v>
      </c>
      <c r="AQ399" t="s">
        <v>74</v>
      </c>
      <c r="AR399" t="s">
        <v>4603</v>
      </c>
      <c r="AS399" t="s">
        <v>4612</v>
      </c>
      <c r="AT399" t="s">
        <v>4613</v>
      </c>
      <c r="AU399">
        <v>1994</v>
      </c>
      <c r="AV399">
        <v>51</v>
      </c>
      <c r="AW399" t="s">
        <v>74</v>
      </c>
      <c r="AX399" t="s">
        <v>74</v>
      </c>
      <c r="AY399" t="s">
        <v>74</v>
      </c>
      <c r="AZ399" t="s">
        <v>74</v>
      </c>
      <c r="BA399" t="s">
        <v>74</v>
      </c>
      <c r="BB399">
        <v>123</v>
      </c>
      <c r="BC399">
        <v>128</v>
      </c>
      <c r="BD399" t="s">
        <v>74</v>
      </c>
      <c r="BE399" t="s">
        <v>74</v>
      </c>
      <c r="BF399" t="s">
        <v>74</v>
      </c>
      <c r="BG399" t="s">
        <v>74</v>
      </c>
      <c r="BH399" t="s">
        <v>74</v>
      </c>
      <c r="BI399">
        <v>6</v>
      </c>
      <c r="BJ399" t="s">
        <v>4614</v>
      </c>
      <c r="BK399" t="s">
        <v>93</v>
      </c>
      <c r="BL399" t="s">
        <v>4614</v>
      </c>
      <c r="BM399" t="s">
        <v>4615</v>
      </c>
      <c r="BN399" t="s">
        <v>74</v>
      </c>
      <c r="BO399" t="s">
        <v>74</v>
      </c>
      <c r="BP399" t="s">
        <v>74</v>
      </c>
      <c r="BQ399" t="s">
        <v>74</v>
      </c>
      <c r="BR399" t="s">
        <v>96</v>
      </c>
      <c r="BS399" t="s">
        <v>4616</v>
      </c>
      <c r="BT399" t="str">
        <f>HYPERLINK("https%3A%2F%2Fwww.webofscience.com%2Fwos%2Fwoscc%2Ffull-record%2FWOS:A1994NQ28200015","View Full Record in Web of Science")</f>
        <v>View Full Record in Web of Science</v>
      </c>
    </row>
    <row r="400" spans="1:72" x14ac:dyDescent="0.15">
      <c r="A400" t="s">
        <v>72</v>
      </c>
      <c r="B400" t="s">
        <v>4617</v>
      </c>
      <c r="C400" t="s">
        <v>74</v>
      </c>
      <c r="D400" t="s">
        <v>74</v>
      </c>
      <c r="E400" t="s">
        <v>74</v>
      </c>
      <c r="F400" t="s">
        <v>4617</v>
      </c>
      <c r="G400" t="s">
        <v>74</v>
      </c>
      <c r="H400" t="s">
        <v>74</v>
      </c>
      <c r="I400" t="s">
        <v>4618</v>
      </c>
      <c r="J400" t="s">
        <v>4619</v>
      </c>
      <c r="K400" t="s">
        <v>74</v>
      </c>
      <c r="L400" t="s">
        <v>74</v>
      </c>
      <c r="M400" t="s">
        <v>77</v>
      </c>
      <c r="N400" t="s">
        <v>1188</v>
      </c>
      <c r="O400" t="s">
        <v>4620</v>
      </c>
      <c r="P400" t="s">
        <v>4621</v>
      </c>
      <c r="Q400" t="s">
        <v>4622</v>
      </c>
      <c r="R400" t="s">
        <v>74</v>
      </c>
      <c r="S400" t="s">
        <v>74</v>
      </c>
      <c r="T400" t="s">
        <v>74</v>
      </c>
      <c r="U400" t="s">
        <v>4623</v>
      </c>
      <c r="V400" t="s">
        <v>4624</v>
      </c>
      <c r="W400" t="s">
        <v>74</v>
      </c>
      <c r="X400" t="s">
        <v>74</v>
      </c>
      <c r="Y400" t="s">
        <v>4625</v>
      </c>
      <c r="Z400" t="s">
        <v>74</v>
      </c>
      <c r="AA400" t="s">
        <v>74</v>
      </c>
      <c r="AB400" t="s">
        <v>74</v>
      </c>
      <c r="AC400" t="s">
        <v>74</v>
      </c>
      <c r="AD400" t="s">
        <v>74</v>
      </c>
      <c r="AE400" t="s">
        <v>74</v>
      </c>
      <c r="AF400" t="s">
        <v>74</v>
      </c>
      <c r="AG400">
        <v>33</v>
      </c>
      <c r="AH400">
        <v>220</v>
      </c>
      <c r="AI400">
        <v>277</v>
      </c>
      <c r="AJ400">
        <v>1</v>
      </c>
      <c r="AK400">
        <v>37</v>
      </c>
      <c r="AL400" t="s">
        <v>179</v>
      </c>
      <c r="AM400" t="s">
        <v>180</v>
      </c>
      <c r="AN400" t="s">
        <v>181</v>
      </c>
      <c r="AO400" t="s">
        <v>4626</v>
      </c>
      <c r="AP400" t="s">
        <v>74</v>
      </c>
      <c r="AQ400" t="s">
        <v>74</v>
      </c>
      <c r="AR400" t="s">
        <v>4627</v>
      </c>
      <c r="AS400" t="s">
        <v>4628</v>
      </c>
      <c r="AT400" t="s">
        <v>4235</v>
      </c>
      <c r="AU400">
        <v>1994</v>
      </c>
      <c r="AV400">
        <v>108</v>
      </c>
      <c r="AW400" t="s">
        <v>90</v>
      </c>
      <c r="AX400" t="s">
        <v>74</v>
      </c>
      <c r="AY400" t="s">
        <v>74</v>
      </c>
      <c r="AZ400" t="s">
        <v>74</v>
      </c>
      <c r="BA400" t="s">
        <v>74</v>
      </c>
      <c r="BB400">
        <v>195</v>
      </c>
      <c r="BC400">
        <v>205</v>
      </c>
      <c r="BD400" t="s">
        <v>74</v>
      </c>
      <c r="BE400" t="s">
        <v>4629</v>
      </c>
      <c r="BF400" t="str">
        <f>HYPERLINK("http://dx.doi.org/10.1016/0031-0182(94)90233-X","http://dx.doi.org/10.1016/0031-0182(94)90233-X")</f>
        <v>http://dx.doi.org/10.1016/0031-0182(94)90233-X</v>
      </c>
      <c r="BG400" t="s">
        <v>74</v>
      </c>
      <c r="BH400" t="s">
        <v>74</v>
      </c>
      <c r="BI400">
        <v>11</v>
      </c>
      <c r="BJ400" t="s">
        <v>4630</v>
      </c>
      <c r="BK400" t="s">
        <v>1201</v>
      </c>
      <c r="BL400" t="s">
        <v>4631</v>
      </c>
      <c r="BM400" t="s">
        <v>4632</v>
      </c>
      <c r="BN400" t="s">
        <v>74</v>
      </c>
      <c r="BO400" t="s">
        <v>74</v>
      </c>
      <c r="BP400" t="s">
        <v>74</v>
      </c>
      <c r="BQ400" t="s">
        <v>74</v>
      </c>
      <c r="BR400" t="s">
        <v>96</v>
      </c>
      <c r="BS400" t="s">
        <v>4633</v>
      </c>
      <c r="BT400" t="str">
        <f>HYPERLINK("https%3A%2F%2Fwww.webofscience.com%2Fwos%2Fwoscc%2Ffull-record%2FWOS:A1994NR99700002","View Full Record in Web of Science")</f>
        <v>View Full Record in Web of Science</v>
      </c>
    </row>
    <row r="401" spans="1:72" x14ac:dyDescent="0.15">
      <c r="A401" t="s">
        <v>72</v>
      </c>
      <c r="B401" t="s">
        <v>4634</v>
      </c>
      <c r="C401" t="s">
        <v>74</v>
      </c>
      <c r="D401" t="s">
        <v>74</v>
      </c>
      <c r="E401" t="s">
        <v>74</v>
      </c>
      <c r="F401" t="s">
        <v>4634</v>
      </c>
      <c r="G401" t="s">
        <v>74</v>
      </c>
      <c r="H401" t="s">
        <v>74</v>
      </c>
      <c r="I401" t="s">
        <v>4635</v>
      </c>
      <c r="J401" t="s">
        <v>4619</v>
      </c>
      <c r="K401" t="s">
        <v>74</v>
      </c>
      <c r="L401" t="s">
        <v>74</v>
      </c>
      <c r="M401" t="s">
        <v>77</v>
      </c>
      <c r="N401" t="s">
        <v>78</v>
      </c>
      <c r="O401" t="s">
        <v>74</v>
      </c>
      <c r="P401" t="s">
        <v>74</v>
      </c>
      <c r="Q401" t="s">
        <v>74</v>
      </c>
      <c r="R401" t="s">
        <v>74</v>
      </c>
      <c r="S401" t="s">
        <v>74</v>
      </c>
      <c r="T401" t="s">
        <v>74</v>
      </c>
      <c r="U401" t="s">
        <v>4636</v>
      </c>
      <c r="V401" t="s">
        <v>4637</v>
      </c>
      <c r="W401" t="s">
        <v>4638</v>
      </c>
      <c r="X401" t="s">
        <v>4639</v>
      </c>
      <c r="Y401" t="s">
        <v>74</v>
      </c>
      <c r="Z401" t="s">
        <v>74</v>
      </c>
      <c r="AA401" t="s">
        <v>74</v>
      </c>
      <c r="AB401" t="s">
        <v>74</v>
      </c>
      <c r="AC401" t="s">
        <v>74</v>
      </c>
      <c r="AD401" t="s">
        <v>74</v>
      </c>
      <c r="AE401" t="s">
        <v>74</v>
      </c>
      <c r="AF401" t="s">
        <v>74</v>
      </c>
      <c r="AG401">
        <v>93</v>
      </c>
      <c r="AH401">
        <v>39</v>
      </c>
      <c r="AI401">
        <v>51</v>
      </c>
      <c r="AJ401">
        <v>1</v>
      </c>
      <c r="AK401">
        <v>13</v>
      </c>
      <c r="AL401" t="s">
        <v>2749</v>
      </c>
      <c r="AM401" t="s">
        <v>180</v>
      </c>
      <c r="AN401" t="s">
        <v>2750</v>
      </c>
      <c r="AO401" t="s">
        <v>4626</v>
      </c>
      <c r="AP401" t="s">
        <v>4640</v>
      </c>
      <c r="AQ401" t="s">
        <v>74</v>
      </c>
      <c r="AR401" t="s">
        <v>4627</v>
      </c>
      <c r="AS401" t="s">
        <v>4628</v>
      </c>
      <c r="AT401" t="s">
        <v>4235</v>
      </c>
      <c r="AU401">
        <v>1994</v>
      </c>
      <c r="AV401">
        <v>108</v>
      </c>
      <c r="AW401" t="s">
        <v>90</v>
      </c>
      <c r="AX401" t="s">
        <v>74</v>
      </c>
      <c r="AY401" t="s">
        <v>74</v>
      </c>
      <c r="AZ401" t="s">
        <v>74</v>
      </c>
      <c r="BA401" t="s">
        <v>74</v>
      </c>
      <c r="BB401">
        <v>379</v>
      </c>
      <c r="BC401">
        <v>436</v>
      </c>
      <c r="BD401" t="s">
        <v>74</v>
      </c>
      <c r="BE401" t="s">
        <v>4641</v>
      </c>
      <c r="BF401" t="str">
        <f>HYPERLINK("http://dx.doi.org/10.1016/0031-0182(94)90244-5","http://dx.doi.org/10.1016/0031-0182(94)90244-5")</f>
        <v>http://dx.doi.org/10.1016/0031-0182(94)90244-5</v>
      </c>
      <c r="BG401" t="s">
        <v>74</v>
      </c>
      <c r="BH401" t="s">
        <v>74</v>
      </c>
      <c r="BI401">
        <v>58</v>
      </c>
      <c r="BJ401" t="s">
        <v>4630</v>
      </c>
      <c r="BK401" t="s">
        <v>93</v>
      </c>
      <c r="BL401" t="s">
        <v>4631</v>
      </c>
      <c r="BM401" t="s">
        <v>4632</v>
      </c>
      <c r="BN401" t="s">
        <v>74</v>
      </c>
      <c r="BO401" t="s">
        <v>74</v>
      </c>
      <c r="BP401" t="s">
        <v>74</v>
      </c>
      <c r="BQ401" t="s">
        <v>74</v>
      </c>
      <c r="BR401" t="s">
        <v>96</v>
      </c>
      <c r="BS401" t="s">
        <v>4642</v>
      </c>
      <c r="BT401" t="str">
        <f>HYPERLINK("https%3A%2F%2Fwww.webofscience.com%2Fwos%2Fwoscc%2Ffull-record%2FWOS:A1994NR99700013","View Full Record in Web of Science")</f>
        <v>View Full Record in Web of Science</v>
      </c>
    </row>
    <row r="402" spans="1:72" x14ac:dyDescent="0.15">
      <c r="A402" t="s">
        <v>72</v>
      </c>
      <c r="B402" t="s">
        <v>4643</v>
      </c>
      <c r="C402" t="s">
        <v>74</v>
      </c>
      <c r="D402" t="s">
        <v>74</v>
      </c>
      <c r="E402" t="s">
        <v>74</v>
      </c>
      <c r="F402" t="s">
        <v>4643</v>
      </c>
      <c r="G402" t="s">
        <v>74</v>
      </c>
      <c r="H402" t="s">
        <v>74</v>
      </c>
      <c r="I402" t="s">
        <v>4644</v>
      </c>
      <c r="J402" t="s">
        <v>4619</v>
      </c>
      <c r="K402" t="s">
        <v>74</v>
      </c>
      <c r="L402" t="s">
        <v>74</v>
      </c>
      <c r="M402" t="s">
        <v>77</v>
      </c>
      <c r="N402" t="s">
        <v>78</v>
      </c>
      <c r="O402" t="s">
        <v>74</v>
      </c>
      <c r="P402" t="s">
        <v>74</v>
      </c>
      <c r="Q402" t="s">
        <v>74</v>
      </c>
      <c r="R402" t="s">
        <v>74</v>
      </c>
      <c r="S402" t="s">
        <v>74</v>
      </c>
      <c r="T402" t="s">
        <v>74</v>
      </c>
      <c r="U402" t="s">
        <v>4645</v>
      </c>
      <c r="V402" t="s">
        <v>4646</v>
      </c>
      <c r="W402" t="s">
        <v>4647</v>
      </c>
      <c r="X402" t="s">
        <v>4648</v>
      </c>
      <c r="Y402" t="s">
        <v>4649</v>
      </c>
      <c r="Z402" t="s">
        <v>74</v>
      </c>
      <c r="AA402" t="s">
        <v>74</v>
      </c>
      <c r="AB402" t="s">
        <v>74</v>
      </c>
      <c r="AC402" t="s">
        <v>74</v>
      </c>
      <c r="AD402" t="s">
        <v>74</v>
      </c>
      <c r="AE402" t="s">
        <v>74</v>
      </c>
      <c r="AF402" t="s">
        <v>74</v>
      </c>
      <c r="AG402">
        <v>101</v>
      </c>
      <c r="AH402">
        <v>688</v>
      </c>
      <c r="AI402">
        <v>772</v>
      </c>
      <c r="AJ402">
        <v>7</v>
      </c>
      <c r="AK402">
        <v>151</v>
      </c>
      <c r="AL402" t="s">
        <v>179</v>
      </c>
      <c r="AM402" t="s">
        <v>180</v>
      </c>
      <c r="AN402" t="s">
        <v>181</v>
      </c>
      <c r="AO402" t="s">
        <v>4626</v>
      </c>
      <c r="AP402" t="s">
        <v>74</v>
      </c>
      <c r="AQ402" t="s">
        <v>74</v>
      </c>
      <c r="AR402" t="s">
        <v>4627</v>
      </c>
      <c r="AS402" t="s">
        <v>4628</v>
      </c>
      <c r="AT402" t="s">
        <v>4235</v>
      </c>
      <c r="AU402">
        <v>1994</v>
      </c>
      <c r="AV402">
        <v>108</v>
      </c>
      <c r="AW402" t="s">
        <v>90</v>
      </c>
      <c r="AX402" t="s">
        <v>74</v>
      </c>
      <c r="AY402" t="s">
        <v>74</v>
      </c>
      <c r="AZ402" t="s">
        <v>74</v>
      </c>
      <c r="BA402" t="s">
        <v>74</v>
      </c>
      <c r="BB402">
        <v>537</v>
      </c>
      <c r="BC402">
        <v>555</v>
      </c>
      <c r="BD402" t="s">
        <v>74</v>
      </c>
      <c r="BE402" t="s">
        <v>4650</v>
      </c>
      <c r="BF402" t="str">
        <f>HYPERLINK("http://dx.doi.org/10.1016/0031-0182(94)90251-8","http://dx.doi.org/10.1016/0031-0182(94)90251-8")</f>
        <v>http://dx.doi.org/10.1016/0031-0182(94)90251-8</v>
      </c>
      <c r="BG402" t="s">
        <v>74</v>
      </c>
      <c r="BH402" t="s">
        <v>74</v>
      </c>
      <c r="BI402">
        <v>19</v>
      </c>
      <c r="BJ402" t="s">
        <v>4630</v>
      </c>
      <c r="BK402" t="s">
        <v>93</v>
      </c>
      <c r="BL402" t="s">
        <v>4631</v>
      </c>
      <c r="BM402" t="s">
        <v>4632</v>
      </c>
      <c r="BN402" t="s">
        <v>74</v>
      </c>
      <c r="BO402" t="s">
        <v>74</v>
      </c>
      <c r="BP402" t="s">
        <v>74</v>
      </c>
      <c r="BQ402" t="s">
        <v>74</v>
      </c>
      <c r="BR402" t="s">
        <v>96</v>
      </c>
      <c r="BS402" t="s">
        <v>4651</v>
      </c>
      <c r="BT402" t="str">
        <f>HYPERLINK("https%3A%2F%2Fwww.webofscience.com%2Fwos%2Fwoscc%2Ffull-record%2FWOS:A1994NR99700020","View Full Record in Web of Science")</f>
        <v>View Full Record in Web of Science</v>
      </c>
    </row>
    <row r="403" spans="1:72" x14ac:dyDescent="0.15">
      <c r="A403" t="s">
        <v>72</v>
      </c>
      <c r="B403" t="s">
        <v>4652</v>
      </c>
      <c r="C403" t="s">
        <v>74</v>
      </c>
      <c r="D403" t="s">
        <v>74</v>
      </c>
      <c r="E403" t="s">
        <v>74</v>
      </c>
      <c r="F403" t="s">
        <v>4652</v>
      </c>
      <c r="G403" t="s">
        <v>74</v>
      </c>
      <c r="H403" t="s">
        <v>74</v>
      </c>
      <c r="I403" t="s">
        <v>4653</v>
      </c>
      <c r="J403" t="s">
        <v>3446</v>
      </c>
      <c r="K403" t="s">
        <v>74</v>
      </c>
      <c r="L403" t="s">
        <v>74</v>
      </c>
      <c r="M403" t="s">
        <v>77</v>
      </c>
      <c r="N403" t="s">
        <v>78</v>
      </c>
      <c r="O403" t="s">
        <v>74</v>
      </c>
      <c r="P403" t="s">
        <v>74</v>
      </c>
      <c r="Q403" t="s">
        <v>74</v>
      </c>
      <c r="R403" t="s">
        <v>74</v>
      </c>
      <c r="S403" t="s">
        <v>74</v>
      </c>
      <c r="T403" t="s">
        <v>74</v>
      </c>
      <c r="U403" t="s">
        <v>4654</v>
      </c>
      <c r="V403" t="s">
        <v>4655</v>
      </c>
      <c r="W403" t="s">
        <v>4656</v>
      </c>
      <c r="X403" t="s">
        <v>4657</v>
      </c>
      <c r="Y403" t="s">
        <v>4658</v>
      </c>
      <c r="Z403" t="s">
        <v>74</v>
      </c>
      <c r="AA403" t="s">
        <v>4659</v>
      </c>
      <c r="AB403" t="s">
        <v>4660</v>
      </c>
      <c r="AC403" t="s">
        <v>74</v>
      </c>
      <c r="AD403" t="s">
        <v>74</v>
      </c>
      <c r="AE403" t="s">
        <v>74</v>
      </c>
      <c r="AF403" t="s">
        <v>74</v>
      </c>
      <c r="AG403">
        <v>108</v>
      </c>
      <c r="AH403">
        <v>473</v>
      </c>
      <c r="AI403">
        <v>511</v>
      </c>
      <c r="AJ403">
        <v>0</v>
      </c>
      <c r="AK403">
        <v>66</v>
      </c>
      <c r="AL403" t="s">
        <v>284</v>
      </c>
      <c r="AM403" t="s">
        <v>285</v>
      </c>
      <c r="AN403" t="s">
        <v>2642</v>
      </c>
      <c r="AO403" t="s">
        <v>3451</v>
      </c>
      <c r="AP403" t="s">
        <v>74</v>
      </c>
      <c r="AQ403" t="s">
        <v>74</v>
      </c>
      <c r="AR403" t="s">
        <v>3446</v>
      </c>
      <c r="AS403" t="s">
        <v>3452</v>
      </c>
      <c r="AT403" t="s">
        <v>4235</v>
      </c>
      <c r="AU403">
        <v>1994</v>
      </c>
      <c r="AV403">
        <v>9</v>
      </c>
      <c r="AW403">
        <v>2</v>
      </c>
      <c r="AX403" t="s">
        <v>74</v>
      </c>
      <c r="AY403" t="s">
        <v>74</v>
      </c>
      <c r="AZ403" t="s">
        <v>74</v>
      </c>
      <c r="BA403" t="s">
        <v>74</v>
      </c>
      <c r="BB403">
        <v>209</v>
      </c>
      <c r="BC403">
        <v>267</v>
      </c>
      <c r="BD403" t="s">
        <v>74</v>
      </c>
      <c r="BE403" t="s">
        <v>4661</v>
      </c>
      <c r="BF403" t="str">
        <f>HYPERLINK("http://dx.doi.org/10.1029/93PA03301","http://dx.doi.org/10.1029/93PA03301")</f>
        <v>http://dx.doi.org/10.1029/93PA03301</v>
      </c>
      <c r="BG403" t="s">
        <v>74</v>
      </c>
      <c r="BH403" t="s">
        <v>74</v>
      </c>
      <c r="BI403">
        <v>59</v>
      </c>
      <c r="BJ403" t="s">
        <v>3454</v>
      </c>
      <c r="BK403" t="s">
        <v>93</v>
      </c>
      <c r="BL403" t="s">
        <v>3455</v>
      </c>
      <c r="BM403" t="s">
        <v>4662</v>
      </c>
      <c r="BN403" t="s">
        <v>74</v>
      </c>
      <c r="BO403" t="s">
        <v>4663</v>
      </c>
      <c r="BP403" t="s">
        <v>74</v>
      </c>
      <c r="BQ403" t="s">
        <v>74</v>
      </c>
      <c r="BR403" t="s">
        <v>96</v>
      </c>
      <c r="BS403" t="s">
        <v>4664</v>
      </c>
      <c r="BT403" t="str">
        <f>HYPERLINK("https%3A%2F%2Fwww.webofscience.com%2Fwos%2Fwoscc%2Ffull-record%2FWOS:A1994NH62200005","View Full Record in Web of Science")</f>
        <v>View Full Record in Web of Science</v>
      </c>
    </row>
    <row r="404" spans="1:72" x14ac:dyDescent="0.15">
      <c r="A404" t="s">
        <v>72</v>
      </c>
      <c r="B404" t="s">
        <v>4665</v>
      </c>
      <c r="C404" t="s">
        <v>74</v>
      </c>
      <c r="D404" t="s">
        <v>74</v>
      </c>
      <c r="E404" t="s">
        <v>74</v>
      </c>
      <c r="F404" t="s">
        <v>4665</v>
      </c>
      <c r="G404" t="s">
        <v>74</v>
      </c>
      <c r="H404" t="s">
        <v>74</v>
      </c>
      <c r="I404" t="s">
        <v>4666</v>
      </c>
      <c r="J404" t="s">
        <v>132</v>
      </c>
      <c r="K404" t="s">
        <v>74</v>
      </c>
      <c r="L404" t="s">
        <v>74</v>
      </c>
      <c r="M404" t="s">
        <v>77</v>
      </c>
      <c r="N404" t="s">
        <v>78</v>
      </c>
      <c r="O404" t="s">
        <v>74</v>
      </c>
      <c r="P404" t="s">
        <v>74</v>
      </c>
      <c r="Q404" t="s">
        <v>74</v>
      </c>
      <c r="R404" t="s">
        <v>74</v>
      </c>
      <c r="S404" t="s">
        <v>74</v>
      </c>
      <c r="T404" t="s">
        <v>74</v>
      </c>
      <c r="U404" t="s">
        <v>4667</v>
      </c>
      <c r="V404" t="s">
        <v>4668</v>
      </c>
      <c r="W404" t="s">
        <v>4669</v>
      </c>
      <c r="X404" t="s">
        <v>3191</v>
      </c>
      <c r="Y404" t="s">
        <v>4670</v>
      </c>
      <c r="Z404" t="s">
        <v>74</v>
      </c>
      <c r="AA404" t="s">
        <v>74</v>
      </c>
      <c r="AB404" t="s">
        <v>4671</v>
      </c>
      <c r="AC404" t="s">
        <v>74</v>
      </c>
      <c r="AD404" t="s">
        <v>74</v>
      </c>
      <c r="AE404" t="s">
        <v>74</v>
      </c>
      <c r="AF404" t="s">
        <v>74</v>
      </c>
      <c r="AG404">
        <v>57</v>
      </c>
      <c r="AH404">
        <v>59</v>
      </c>
      <c r="AI404">
        <v>65</v>
      </c>
      <c r="AJ404">
        <v>1</v>
      </c>
      <c r="AK404">
        <v>15</v>
      </c>
      <c r="AL404" t="s">
        <v>83</v>
      </c>
      <c r="AM404" t="s">
        <v>84</v>
      </c>
      <c r="AN404" t="s">
        <v>85</v>
      </c>
      <c r="AO404" t="s">
        <v>139</v>
      </c>
      <c r="AP404" t="s">
        <v>140</v>
      </c>
      <c r="AQ404" t="s">
        <v>74</v>
      </c>
      <c r="AR404" t="s">
        <v>141</v>
      </c>
      <c r="AS404" t="s">
        <v>142</v>
      </c>
      <c r="AT404" t="s">
        <v>4235</v>
      </c>
      <c r="AU404">
        <v>1994</v>
      </c>
      <c r="AV404">
        <v>14</v>
      </c>
      <c r="AW404">
        <v>3</v>
      </c>
      <c r="AX404" t="s">
        <v>74</v>
      </c>
      <c r="AY404" t="s">
        <v>74</v>
      </c>
      <c r="AZ404" t="s">
        <v>74</v>
      </c>
      <c r="BA404" t="s">
        <v>74</v>
      </c>
      <c r="BB404">
        <v>161</v>
      </c>
      <c r="BC404">
        <v>170</v>
      </c>
      <c r="BD404" t="s">
        <v>74</v>
      </c>
      <c r="BE404" t="s">
        <v>4672</v>
      </c>
      <c r="BF404" t="str">
        <f>HYPERLINK("http://dx.doi.org/10.1007/BF00240521","http://dx.doi.org/10.1007/BF00240521")</f>
        <v>http://dx.doi.org/10.1007/BF00240521</v>
      </c>
      <c r="BG404" t="s">
        <v>74</v>
      </c>
      <c r="BH404" t="s">
        <v>74</v>
      </c>
      <c r="BI404">
        <v>10</v>
      </c>
      <c r="BJ404" t="s">
        <v>143</v>
      </c>
      <c r="BK404" t="s">
        <v>93</v>
      </c>
      <c r="BL404" t="s">
        <v>144</v>
      </c>
      <c r="BM404" t="s">
        <v>4673</v>
      </c>
      <c r="BN404" t="s">
        <v>74</v>
      </c>
      <c r="BO404" t="s">
        <v>74</v>
      </c>
      <c r="BP404" t="s">
        <v>74</v>
      </c>
      <c r="BQ404" t="s">
        <v>74</v>
      </c>
      <c r="BR404" t="s">
        <v>96</v>
      </c>
      <c r="BS404" t="s">
        <v>4674</v>
      </c>
      <c r="BT404" t="str">
        <f>HYPERLINK("https%3A%2F%2Fwww.webofscience.com%2Fwos%2Fwoscc%2Ffull-record%2FWOS:A1994NG67300003","View Full Record in Web of Science")</f>
        <v>View Full Record in Web of Science</v>
      </c>
    </row>
    <row r="405" spans="1:72" x14ac:dyDescent="0.15">
      <c r="A405" t="s">
        <v>72</v>
      </c>
      <c r="B405" t="s">
        <v>4675</v>
      </c>
      <c r="C405" t="s">
        <v>74</v>
      </c>
      <c r="D405" t="s">
        <v>74</v>
      </c>
      <c r="E405" t="s">
        <v>74</v>
      </c>
      <c r="F405" t="s">
        <v>4675</v>
      </c>
      <c r="G405" t="s">
        <v>74</v>
      </c>
      <c r="H405" t="s">
        <v>74</v>
      </c>
      <c r="I405" t="s">
        <v>4676</v>
      </c>
      <c r="J405" t="s">
        <v>132</v>
      </c>
      <c r="K405" t="s">
        <v>74</v>
      </c>
      <c r="L405" t="s">
        <v>74</v>
      </c>
      <c r="M405" t="s">
        <v>77</v>
      </c>
      <c r="N405" t="s">
        <v>78</v>
      </c>
      <c r="O405" t="s">
        <v>74</v>
      </c>
      <c r="P405" t="s">
        <v>74</v>
      </c>
      <c r="Q405" t="s">
        <v>74</v>
      </c>
      <c r="R405" t="s">
        <v>74</v>
      </c>
      <c r="S405" t="s">
        <v>74</v>
      </c>
      <c r="T405" t="s">
        <v>74</v>
      </c>
      <c r="U405" t="s">
        <v>4677</v>
      </c>
      <c r="V405" t="s">
        <v>4678</v>
      </c>
      <c r="W405" t="s">
        <v>74</v>
      </c>
      <c r="X405" t="s">
        <v>74</v>
      </c>
      <c r="Y405" t="s">
        <v>4679</v>
      </c>
      <c r="Z405" t="s">
        <v>74</v>
      </c>
      <c r="AA405" t="s">
        <v>74</v>
      </c>
      <c r="AB405" t="s">
        <v>74</v>
      </c>
      <c r="AC405" t="s">
        <v>74</v>
      </c>
      <c r="AD405" t="s">
        <v>74</v>
      </c>
      <c r="AE405" t="s">
        <v>74</v>
      </c>
      <c r="AF405" t="s">
        <v>74</v>
      </c>
      <c r="AG405">
        <v>49</v>
      </c>
      <c r="AH405">
        <v>59</v>
      </c>
      <c r="AI405">
        <v>67</v>
      </c>
      <c r="AJ405">
        <v>0</v>
      </c>
      <c r="AK405">
        <v>17</v>
      </c>
      <c r="AL405" t="s">
        <v>153</v>
      </c>
      <c r="AM405" t="s">
        <v>84</v>
      </c>
      <c r="AN405" t="s">
        <v>154</v>
      </c>
      <c r="AO405" t="s">
        <v>139</v>
      </c>
      <c r="AP405" t="s">
        <v>74</v>
      </c>
      <c r="AQ405" t="s">
        <v>74</v>
      </c>
      <c r="AR405" t="s">
        <v>141</v>
      </c>
      <c r="AS405" t="s">
        <v>142</v>
      </c>
      <c r="AT405" t="s">
        <v>4235</v>
      </c>
      <c r="AU405">
        <v>1994</v>
      </c>
      <c r="AV405">
        <v>14</v>
      </c>
      <c r="AW405">
        <v>3</v>
      </c>
      <c r="AX405" t="s">
        <v>74</v>
      </c>
      <c r="AY405" t="s">
        <v>74</v>
      </c>
      <c r="AZ405" t="s">
        <v>74</v>
      </c>
      <c r="BA405" t="s">
        <v>74</v>
      </c>
      <c r="BB405">
        <v>171</v>
      </c>
      <c r="BC405">
        <v>183</v>
      </c>
      <c r="BD405" t="s">
        <v>74</v>
      </c>
      <c r="BE405" t="s">
        <v>74</v>
      </c>
      <c r="BF405" t="s">
        <v>74</v>
      </c>
      <c r="BG405" t="s">
        <v>74</v>
      </c>
      <c r="BH405" t="s">
        <v>74</v>
      </c>
      <c r="BI405">
        <v>13</v>
      </c>
      <c r="BJ405" t="s">
        <v>143</v>
      </c>
      <c r="BK405" t="s">
        <v>93</v>
      </c>
      <c r="BL405" t="s">
        <v>144</v>
      </c>
      <c r="BM405" t="s">
        <v>4673</v>
      </c>
      <c r="BN405" t="s">
        <v>74</v>
      </c>
      <c r="BO405" t="s">
        <v>74</v>
      </c>
      <c r="BP405" t="s">
        <v>74</v>
      </c>
      <c r="BQ405" t="s">
        <v>74</v>
      </c>
      <c r="BR405" t="s">
        <v>96</v>
      </c>
      <c r="BS405" t="s">
        <v>4680</v>
      </c>
      <c r="BT405" t="str">
        <f>HYPERLINK("https%3A%2F%2Fwww.webofscience.com%2Fwos%2Fwoscc%2Ffull-record%2FWOS:A1994NG67300004","View Full Record in Web of Science")</f>
        <v>View Full Record in Web of Science</v>
      </c>
    </row>
    <row r="406" spans="1:72" x14ac:dyDescent="0.15">
      <c r="A406" t="s">
        <v>72</v>
      </c>
      <c r="B406" t="s">
        <v>4681</v>
      </c>
      <c r="C406" t="s">
        <v>74</v>
      </c>
      <c r="D406" t="s">
        <v>74</v>
      </c>
      <c r="E406" t="s">
        <v>74</v>
      </c>
      <c r="F406" t="s">
        <v>4681</v>
      </c>
      <c r="G406" t="s">
        <v>74</v>
      </c>
      <c r="H406" t="s">
        <v>74</v>
      </c>
      <c r="I406" t="s">
        <v>4682</v>
      </c>
      <c r="J406" t="s">
        <v>132</v>
      </c>
      <c r="K406" t="s">
        <v>74</v>
      </c>
      <c r="L406" t="s">
        <v>74</v>
      </c>
      <c r="M406" t="s">
        <v>77</v>
      </c>
      <c r="N406" t="s">
        <v>78</v>
      </c>
      <c r="O406" t="s">
        <v>74</v>
      </c>
      <c r="P406" t="s">
        <v>74</v>
      </c>
      <c r="Q406" t="s">
        <v>74</v>
      </c>
      <c r="R406" t="s">
        <v>74</v>
      </c>
      <c r="S406" t="s">
        <v>74</v>
      </c>
      <c r="T406" t="s">
        <v>74</v>
      </c>
      <c r="U406" t="s">
        <v>4683</v>
      </c>
      <c r="V406" t="s">
        <v>4684</v>
      </c>
      <c r="W406" t="s">
        <v>4685</v>
      </c>
      <c r="X406" t="s">
        <v>4686</v>
      </c>
      <c r="Y406" t="s">
        <v>4687</v>
      </c>
      <c r="Z406" t="s">
        <v>74</v>
      </c>
      <c r="AA406" t="s">
        <v>4688</v>
      </c>
      <c r="AB406" t="s">
        <v>4689</v>
      </c>
      <c r="AC406" t="s">
        <v>74</v>
      </c>
      <c r="AD406" t="s">
        <v>74</v>
      </c>
      <c r="AE406" t="s">
        <v>74</v>
      </c>
      <c r="AF406" t="s">
        <v>74</v>
      </c>
      <c r="AG406">
        <v>60</v>
      </c>
      <c r="AH406">
        <v>38</v>
      </c>
      <c r="AI406">
        <v>47</v>
      </c>
      <c r="AJ406">
        <v>1</v>
      </c>
      <c r="AK406">
        <v>5</v>
      </c>
      <c r="AL406" t="s">
        <v>83</v>
      </c>
      <c r="AM406" t="s">
        <v>84</v>
      </c>
      <c r="AN406" t="s">
        <v>85</v>
      </c>
      <c r="AO406" t="s">
        <v>139</v>
      </c>
      <c r="AP406" t="s">
        <v>140</v>
      </c>
      <c r="AQ406" t="s">
        <v>74</v>
      </c>
      <c r="AR406" t="s">
        <v>141</v>
      </c>
      <c r="AS406" t="s">
        <v>142</v>
      </c>
      <c r="AT406" t="s">
        <v>4235</v>
      </c>
      <c r="AU406">
        <v>1994</v>
      </c>
      <c r="AV406">
        <v>14</v>
      </c>
      <c r="AW406">
        <v>3</v>
      </c>
      <c r="AX406" t="s">
        <v>74</v>
      </c>
      <c r="AY406" t="s">
        <v>74</v>
      </c>
      <c r="AZ406" t="s">
        <v>74</v>
      </c>
      <c r="BA406" t="s">
        <v>74</v>
      </c>
      <c r="BB406">
        <v>195</v>
      </c>
      <c r="BC406">
        <v>204</v>
      </c>
      <c r="BD406" t="s">
        <v>74</v>
      </c>
      <c r="BE406" t="s">
        <v>74</v>
      </c>
      <c r="BF406" t="s">
        <v>74</v>
      </c>
      <c r="BG406" t="s">
        <v>74</v>
      </c>
      <c r="BH406" t="s">
        <v>74</v>
      </c>
      <c r="BI406">
        <v>10</v>
      </c>
      <c r="BJ406" t="s">
        <v>143</v>
      </c>
      <c r="BK406" t="s">
        <v>93</v>
      </c>
      <c r="BL406" t="s">
        <v>144</v>
      </c>
      <c r="BM406" t="s">
        <v>4673</v>
      </c>
      <c r="BN406" t="s">
        <v>74</v>
      </c>
      <c r="BO406" t="s">
        <v>74</v>
      </c>
      <c r="BP406" t="s">
        <v>74</v>
      </c>
      <c r="BQ406" t="s">
        <v>74</v>
      </c>
      <c r="BR406" t="s">
        <v>96</v>
      </c>
      <c r="BS406" t="s">
        <v>4690</v>
      </c>
      <c r="BT406" t="str">
        <f>HYPERLINK("https%3A%2F%2Fwww.webofscience.com%2Fwos%2Fwoscc%2Ffull-record%2FWOS:A1994NG67300006","View Full Record in Web of Science")</f>
        <v>View Full Record in Web of Science</v>
      </c>
    </row>
    <row r="407" spans="1:72" x14ac:dyDescent="0.15">
      <c r="A407" t="s">
        <v>72</v>
      </c>
      <c r="B407" t="s">
        <v>4691</v>
      </c>
      <c r="C407" t="s">
        <v>74</v>
      </c>
      <c r="D407" t="s">
        <v>74</v>
      </c>
      <c r="E407" t="s">
        <v>74</v>
      </c>
      <c r="F407" t="s">
        <v>4691</v>
      </c>
      <c r="G407" t="s">
        <v>74</v>
      </c>
      <c r="H407" t="s">
        <v>74</v>
      </c>
      <c r="I407" t="s">
        <v>4692</v>
      </c>
      <c r="J407" t="s">
        <v>4693</v>
      </c>
      <c r="K407" t="s">
        <v>74</v>
      </c>
      <c r="L407" t="s">
        <v>74</v>
      </c>
      <c r="M407" t="s">
        <v>77</v>
      </c>
      <c r="N407" t="s">
        <v>1188</v>
      </c>
      <c r="O407" t="s">
        <v>4694</v>
      </c>
      <c r="P407" t="s">
        <v>4695</v>
      </c>
      <c r="Q407" t="s">
        <v>4696</v>
      </c>
      <c r="R407" t="s">
        <v>74</v>
      </c>
      <c r="S407" t="s">
        <v>74</v>
      </c>
      <c r="T407" t="s">
        <v>74</v>
      </c>
      <c r="U407" t="s">
        <v>4697</v>
      </c>
      <c r="V407" t="s">
        <v>4698</v>
      </c>
      <c r="W407" t="s">
        <v>74</v>
      </c>
      <c r="X407" t="s">
        <v>74</v>
      </c>
      <c r="Y407" t="s">
        <v>4699</v>
      </c>
      <c r="Z407" t="s">
        <v>74</v>
      </c>
      <c r="AA407" t="s">
        <v>74</v>
      </c>
      <c r="AB407" t="s">
        <v>74</v>
      </c>
      <c r="AC407" t="s">
        <v>74</v>
      </c>
      <c r="AD407" t="s">
        <v>74</v>
      </c>
      <c r="AE407" t="s">
        <v>74</v>
      </c>
      <c r="AF407" t="s">
        <v>74</v>
      </c>
      <c r="AG407">
        <v>10</v>
      </c>
      <c r="AH407">
        <v>0</v>
      </c>
      <c r="AI407">
        <v>0</v>
      </c>
      <c r="AJ407">
        <v>0</v>
      </c>
      <c r="AK407">
        <v>0</v>
      </c>
      <c r="AL407" t="s">
        <v>108</v>
      </c>
      <c r="AM407" t="s">
        <v>109</v>
      </c>
      <c r="AN407" t="s">
        <v>127</v>
      </c>
      <c r="AO407" t="s">
        <v>4700</v>
      </c>
      <c r="AP407" t="s">
        <v>74</v>
      </c>
      <c r="AQ407" t="s">
        <v>74</v>
      </c>
      <c r="AR407" t="s">
        <v>4701</v>
      </c>
      <c r="AS407" t="s">
        <v>4702</v>
      </c>
      <c r="AT407" t="s">
        <v>4703</v>
      </c>
      <c r="AU407">
        <v>1994</v>
      </c>
      <c r="AV407">
        <v>23</v>
      </c>
      <c r="AW407" t="s">
        <v>3359</v>
      </c>
      <c r="AX407" t="s">
        <v>74</v>
      </c>
      <c r="AY407" t="s">
        <v>74</v>
      </c>
      <c r="AZ407" t="s">
        <v>74</v>
      </c>
      <c r="BA407" t="s">
        <v>74</v>
      </c>
      <c r="BB407">
        <v>405</v>
      </c>
      <c r="BC407">
        <v>408</v>
      </c>
      <c r="BD407" t="s">
        <v>74</v>
      </c>
      <c r="BE407" t="s">
        <v>4704</v>
      </c>
      <c r="BF407" t="str">
        <f>HYPERLINK("http://dx.doi.org/10.1016/1350-4487(94)90071-X","http://dx.doi.org/10.1016/1350-4487(94)90071-X")</f>
        <v>http://dx.doi.org/10.1016/1350-4487(94)90071-X</v>
      </c>
      <c r="BG407" t="s">
        <v>74</v>
      </c>
      <c r="BH407" t="s">
        <v>74</v>
      </c>
      <c r="BI407">
        <v>4</v>
      </c>
      <c r="BJ407" t="s">
        <v>4705</v>
      </c>
      <c r="BK407" t="s">
        <v>1201</v>
      </c>
      <c r="BL407" t="s">
        <v>4705</v>
      </c>
      <c r="BM407" t="s">
        <v>4706</v>
      </c>
      <c r="BN407" t="s">
        <v>74</v>
      </c>
      <c r="BO407" t="s">
        <v>74</v>
      </c>
      <c r="BP407" t="s">
        <v>74</v>
      </c>
      <c r="BQ407" t="s">
        <v>74</v>
      </c>
      <c r="BR407" t="s">
        <v>96</v>
      </c>
      <c r="BS407" t="s">
        <v>4707</v>
      </c>
      <c r="BT407" t="str">
        <f>HYPERLINK("https%3A%2F%2Fwww.webofscience.com%2Fwos%2Fwoscc%2Ffull-record%2FWOS:A1994PW33600022","View Full Record in Web of Science")</f>
        <v>View Full Record in Web of Science</v>
      </c>
    </row>
    <row r="408" spans="1:72" x14ac:dyDescent="0.15">
      <c r="A408" t="s">
        <v>72</v>
      </c>
      <c r="B408" t="s">
        <v>4708</v>
      </c>
      <c r="C408" t="s">
        <v>74</v>
      </c>
      <c r="D408" t="s">
        <v>74</v>
      </c>
      <c r="E408" t="s">
        <v>74</v>
      </c>
      <c r="F408" t="s">
        <v>4708</v>
      </c>
      <c r="G408" t="s">
        <v>74</v>
      </c>
      <c r="H408" t="s">
        <v>74</v>
      </c>
      <c r="I408" t="s">
        <v>4709</v>
      </c>
      <c r="J408" t="s">
        <v>4710</v>
      </c>
      <c r="K408" t="s">
        <v>74</v>
      </c>
      <c r="L408" t="s">
        <v>74</v>
      </c>
      <c r="M408" t="s">
        <v>77</v>
      </c>
      <c r="N408" t="s">
        <v>78</v>
      </c>
      <c r="O408" t="s">
        <v>74</v>
      </c>
      <c r="P408" t="s">
        <v>74</v>
      </c>
      <c r="Q408" t="s">
        <v>74</v>
      </c>
      <c r="R408" t="s">
        <v>74</v>
      </c>
      <c r="S408" t="s">
        <v>74</v>
      </c>
      <c r="T408" t="s">
        <v>74</v>
      </c>
      <c r="U408" t="s">
        <v>4711</v>
      </c>
      <c r="V408" t="s">
        <v>4712</v>
      </c>
      <c r="W408" t="s">
        <v>4713</v>
      </c>
      <c r="X408" t="s">
        <v>4714</v>
      </c>
      <c r="Y408" t="s">
        <v>74</v>
      </c>
      <c r="Z408" t="s">
        <v>74</v>
      </c>
      <c r="AA408" t="s">
        <v>74</v>
      </c>
      <c r="AB408" t="s">
        <v>74</v>
      </c>
      <c r="AC408" t="s">
        <v>74</v>
      </c>
      <c r="AD408" t="s">
        <v>74</v>
      </c>
      <c r="AE408" t="s">
        <v>74</v>
      </c>
      <c r="AF408" t="s">
        <v>74</v>
      </c>
      <c r="AG408">
        <v>29</v>
      </c>
      <c r="AH408">
        <v>29</v>
      </c>
      <c r="AI408">
        <v>29</v>
      </c>
      <c r="AJ408">
        <v>0</v>
      </c>
      <c r="AK408">
        <v>7</v>
      </c>
      <c r="AL408" t="s">
        <v>3507</v>
      </c>
      <c r="AM408" t="s">
        <v>419</v>
      </c>
      <c r="AN408" t="s">
        <v>3508</v>
      </c>
      <c r="AO408" t="s">
        <v>4715</v>
      </c>
      <c r="AP408" t="s">
        <v>74</v>
      </c>
      <c r="AQ408" t="s">
        <v>74</v>
      </c>
      <c r="AR408" t="s">
        <v>4716</v>
      </c>
      <c r="AS408" t="s">
        <v>4717</v>
      </c>
      <c r="AT408" t="s">
        <v>4235</v>
      </c>
      <c r="AU408">
        <v>1994</v>
      </c>
      <c r="AV408">
        <v>29</v>
      </c>
      <c r="AW408">
        <v>2</v>
      </c>
      <c r="AX408" t="s">
        <v>74</v>
      </c>
      <c r="AY408" t="s">
        <v>74</v>
      </c>
      <c r="AZ408" t="s">
        <v>74</v>
      </c>
      <c r="BA408" t="s">
        <v>74</v>
      </c>
      <c r="BB408">
        <v>99</v>
      </c>
      <c r="BC408">
        <v>106</v>
      </c>
      <c r="BD408" t="s">
        <v>74</v>
      </c>
      <c r="BE408" t="s">
        <v>74</v>
      </c>
      <c r="BF408" t="s">
        <v>74</v>
      </c>
      <c r="BG408" t="s">
        <v>74</v>
      </c>
      <c r="BH408" t="s">
        <v>74</v>
      </c>
      <c r="BI408">
        <v>8</v>
      </c>
      <c r="BJ408" t="s">
        <v>1041</v>
      </c>
      <c r="BK408" t="s">
        <v>93</v>
      </c>
      <c r="BL408" t="s">
        <v>1041</v>
      </c>
      <c r="BM408" t="s">
        <v>4718</v>
      </c>
      <c r="BN408" t="s">
        <v>74</v>
      </c>
      <c r="BO408" t="s">
        <v>74</v>
      </c>
      <c r="BP408" t="s">
        <v>74</v>
      </c>
      <c r="BQ408" t="s">
        <v>74</v>
      </c>
      <c r="BR408" t="s">
        <v>96</v>
      </c>
      <c r="BS408" t="s">
        <v>4719</v>
      </c>
      <c r="BT408" t="str">
        <f>HYPERLINK("https%3A%2F%2Fwww.webofscience.com%2Fwos%2Fwoscc%2Ffull-record%2FWOS:A1994PB85800003","View Full Record in Web of Science")</f>
        <v>View Full Record in Web of Science</v>
      </c>
    </row>
    <row r="409" spans="1:72" x14ac:dyDescent="0.15">
      <c r="A409" t="s">
        <v>72</v>
      </c>
      <c r="B409" t="s">
        <v>4720</v>
      </c>
      <c r="C409" t="s">
        <v>74</v>
      </c>
      <c r="D409" t="s">
        <v>74</v>
      </c>
      <c r="E409" t="s">
        <v>74</v>
      </c>
      <c r="F409" t="s">
        <v>4720</v>
      </c>
      <c r="G409" t="s">
        <v>74</v>
      </c>
      <c r="H409" t="s">
        <v>74</v>
      </c>
      <c r="I409" t="s">
        <v>4721</v>
      </c>
      <c r="J409" t="s">
        <v>4710</v>
      </c>
      <c r="K409" t="s">
        <v>74</v>
      </c>
      <c r="L409" t="s">
        <v>74</v>
      </c>
      <c r="M409" t="s">
        <v>77</v>
      </c>
      <c r="N409" t="s">
        <v>78</v>
      </c>
      <c r="O409" t="s">
        <v>74</v>
      </c>
      <c r="P409" t="s">
        <v>74</v>
      </c>
      <c r="Q409" t="s">
        <v>74</v>
      </c>
      <c r="R409" t="s">
        <v>74</v>
      </c>
      <c r="S409" t="s">
        <v>74</v>
      </c>
      <c r="T409" t="s">
        <v>74</v>
      </c>
      <c r="U409" t="s">
        <v>4722</v>
      </c>
      <c r="V409" t="s">
        <v>4723</v>
      </c>
      <c r="W409" t="s">
        <v>74</v>
      </c>
      <c r="X409" t="s">
        <v>74</v>
      </c>
      <c r="Y409" t="s">
        <v>4724</v>
      </c>
      <c r="Z409" t="s">
        <v>74</v>
      </c>
      <c r="AA409" t="s">
        <v>4725</v>
      </c>
      <c r="AB409" t="s">
        <v>74</v>
      </c>
      <c r="AC409" t="s">
        <v>74</v>
      </c>
      <c r="AD409" t="s">
        <v>74</v>
      </c>
      <c r="AE409" t="s">
        <v>74</v>
      </c>
      <c r="AF409" t="s">
        <v>74</v>
      </c>
      <c r="AG409">
        <v>31</v>
      </c>
      <c r="AH409">
        <v>13</v>
      </c>
      <c r="AI409">
        <v>14</v>
      </c>
      <c r="AJ409">
        <v>0</v>
      </c>
      <c r="AK409">
        <v>9</v>
      </c>
      <c r="AL409" t="s">
        <v>3507</v>
      </c>
      <c r="AM409" t="s">
        <v>419</v>
      </c>
      <c r="AN409" t="s">
        <v>3508</v>
      </c>
      <c r="AO409" t="s">
        <v>4715</v>
      </c>
      <c r="AP409" t="s">
        <v>74</v>
      </c>
      <c r="AQ409" t="s">
        <v>74</v>
      </c>
      <c r="AR409" t="s">
        <v>4716</v>
      </c>
      <c r="AS409" t="s">
        <v>4717</v>
      </c>
      <c r="AT409" t="s">
        <v>4235</v>
      </c>
      <c r="AU409">
        <v>1994</v>
      </c>
      <c r="AV409">
        <v>29</v>
      </c>
      <c r="AW409">
        <v>2</v>
      </c>
      <c r="AX409" t="s">
        <v>74</v>
      </c>
      <c r="AY409" t="s">
        <v>74</v>
      </c>
      <c r="AZ409" t="s">
        <v>74</v>
      </c>
      <c r="BA409" t="s">
        <v>74</v>
      </c>
      <c r="BB409">
        <v>168</v>
      </c>
      <c r="BC409">
        <v>174</v>
      </c>
      <c r="BD409" t="s">
        <v>74</v>
      </c>
      <c r="BE409" t="s">
        <v>74</v>
      </c>
      <c r="BF409" t="s">
        <v>74</v>
      </c>
      <c r="BG409" t="s">
        <v>74</v>
      </c>
      <c r="BH409" t="s">
        <v>74</v>
      </c>
      <c r="BI409">
        <v>7</v>
      </c>
      <c r="BJ409" t="s">
        <v>1041</v>
      </c>
      <c r="BK409" t="s">
        <v>93</v>
      </c>
      <c r="BL409" t="s">
        <v>1041</v>
      </c>
      <c r="BM409" t="s">
        <v>4718</v>
      </c>
      <c r="BN409" t="s">
        <v>74</v>
      </c>
      <c r="BO409" t="s">
        <v>74</v>
      </c>
      <c r="BP409" t="s">
        <v>74</v>
      </c>
      <c r="BQ409" t="s">
        <v>74</v>
      </c>
      <c r="BR409" t="s">
        <v>96</v>
      </c>
      <c r="BS409" t="s">
        <v>4726</v>
      </c>
      <c r="BT409" t="str">
        <f>HYPERLINK("https%3A%2F%2Fwww.webofscience.com%2Fwos%2Fwoscc%2Ffull-record%2FWOS:A1994PB85800011","View Full Record in Web of Science")</f>
        <v>View Full Record in Web of Science</v>
      </c>
    </row>
    <row r="410" spans="1:72" x14ac:dyDescent="0.15">
      <c r="A410" t="s">
        <v>72</v>
      </c>
      <c r="B410" t="s">
        <v>4727</v>
      </c>
      <c r="C410" t="s">
        <v>74</v>
      </c>
      <c r="D410" t="s">
        <v>74</v>
      </c>
      <c r="E410" t="s">
        <v>74</v>
      </c>
      <c r="F410" t="s">
        <v>4727</v>
      </c>
      <c r="G410" t="s">
        <v>74</v>
      </c>
      <c r="H410" t="s">
        <v>74</v>
      </c>
      <c r="I410" t="s">
        <v>4728</v>
      </c>
      <c r="J410" t="s">
        <v>4729</v>
      </c>
      <c r="K410" t="s">
        <v>74</v>
      </c>
      <c r="L410" t="s">
        <v>74</v>
      </c>
      <c r="M410" t="s">
        <v>77</v>
      </c>
      <c r="N410" t="s">
        <v>78</v>
      </c>
      <c r="O410" t="s">
        <v>74</v>
      </c>
      <c r="P410" t="s">
        <v>74</v>
      </c>
      <c r="Q410" t="s">
        <v>74</v>
      </c>
      <c r="R410" t="s">
        <v>74</v>
      </c>
      <c r="S410" t="s">
        <v>74</v>
      </c>
      <c r="T410" t="s">
        <v>74</v>
      </c>
      <c r="U410" t="s">
        <v>74</v>
      </c>
      <c r="V410" t="s">
        <v>4730</v>
      </c>
      <c r="W410" t="s">
        <v>4731</v>
      </c>
      <c r="X410" t="s">
        <v>4732</v>
      </c>
      <c r="Y410" t="s">
        <v>4733</v>
      </c>
      <c r="Z410" t="s">
        <v>74</v>
      </c>
      <c r="AA410" t="s">
        <v>74</v>
      </c>
      <c r="AB410" t="s">
        <v>74</v>
      </c>
      <c r="AC410" t="s">
        <v>74</v>
      </c>
      <c r="AD410" t="s">
        <v>74</v>
      </c>
      <c r="AE410" t="s">
        <v>74</v>
      </c>
      <c r="AF410" t="s">
        <v>74</v>
      </c>
      <c r="AG410">
        <v>39</v>
      </c>
      <c r="AH410">
        <v>17</v>
      </c>
      <c r="AI410">
        <v>20</v>
      </c>
      <c r="AJ410">
        <v>0</v>
      </c>
      <c r="AK410">
        <v>2</v>
      </c>
      <c r="AL410" t="s">
        <v>4734</v>
      </c>
      <c r="AM410" t="s">
        <v>1078</v>
      </c>
      <c r="AN410" t="s">
        <v>1079</v>
      </c>
      <c r="AO410" t="s">
        <v>4735</v>
      </c>
      <c r="AP410" t="s">
        <v>74</v>
      </c>
      <c r="AQ410" t="s">
        <v>74</v>
      </c>
      <c r="AR410" t="s">
        <v>4736</v>
      </c>
      <c r="AS410" t="s">
        <v>74</v>
      </c>
      <c r="AT410" t="s">
        <v>4235</v>
      </c>
      <c r="AU410">
        <v>1994</v>
      </c>
      <c r="AV410">
        <v>113</v>
      </c>
      <c r="AW410">
        <v>2</v>
      </c>
      <c r="AX410" t="s">
        <v>74</v>
      </c>
      <c r="AY410" t="s">
        <v>74</v>
      </c>
      <c r="AZ410" t="s">
        <v>74</v>
      </c>
      <c r="BA410" t="s">
        <v>74</v>
      </c>
      <c r="BB410">
        <v>142</v>
      </c>
      <c r="BC410">
        <v>160</v>
      </c>
      <c r="BD410" t="s">
        <v>74</v>
      </c>
      <c r="BE410" t="s">
        <v>4737</v>
      </c>
      <c r="BF410" t="str">
        <f>HYPERLINK("http://dx.doi.org/10.2307/3226642","http://dx.doi.org/10.2307/3226642")</f>
        <v>http://dx.doi.org/10.2307/3226642</v>
      </c>
      <c r="BG410" t="s">
        <v>74</v>
      </c>
      <c r="BH410" t="s">
        <v>74</v>
      </c>
      <c r="BI410">
        <v>19</v>
      </c>
      <c r="BJ410" t="s">
        <v>4738</v>
      </c>
      <c r="BK410" t="s">
        <v>93</v>
      </c>
      <c r="BL410" t="s">
        <v>4738</v>
      </c>
      <c r="BM410" t="s">
        <v>4739</v>
      </c>
      <c r="BN410" t="s">
        <v>74</v>
      </c>
      <c r="BO410" t="s">
        <v>74</v>
      </c>
      <c r="BP410" t="s">
        <v>74</v>
      </c>
      <c r="BQ410" t="s">
        <v>74</v>
      </c>
      <c r="BR410" t="s">
        <v>96</v>
      </c>
      <c r="BS410" t="s">
        <v>4740</v>
      </c>
      <c r="BT410" t="str">
        <f>HYPERLINK("https%3A%2F%2Fwww.webofscience.com%2Fwos%2Fwoscc%2Ffull-record%2FWOS:A1994NT03500004","View Full Record in Web of Science")</f>
        <v>View Full Record in Web of Science</v>
      </c>
    </row>
    <row r="411" spans="1:72" x14ac:dyDescent="0.15">
      <c r="A411" t="s">
        <v>72</v>
      </c>
      <c r="B411" t="s">
        <v>4741</v>
      </c>
      <c r="C411" t="s">
        <v>74</v>
      </c>
      <c r="D411" t="s">
        <v>74</v>
      </c>
      <c r="E411" t="s">
        <v>74</v>
      </c>
      <c r="F411" t="s">
        <v>4741</v>
      </c>
      <c r="G411" t="s">
        <v>74</v>
      </c>
      <c r="H411" t="s">
        <v>74</v>
      </c>
      <c r="I411" t="s">
        <v>4742</v>
      </c>
      <c r="J411" t="s">
        <v>4743</v>
      </c>
      <c r="K411" t="s">
        <v>74</v>
      </c>
      <c r="L411" t="s">
        <v>74</v>
      </c>
      <c r="M411" t="s">
        <v>77</v>
      </c>
      <c r="N411" t="s">
        <v>1188</v>
      </c>
      <c r="O411" t="s">
        <v>4744</v>
      </c>
      <c r="P411" t="s">
        <v>4745</v>
      </c>
      <c r="Q411" t="s">
        <v>4746</v>
      </c>
      <c r="R411" t="s">
        <v>74</v>
      </c>
      <c r="S411" t="s">
        <v>74</v>
      </c>
      <c r="T411" t="s">
        <v>4747</v>
      </c>
      <c r="U411" t="s">
        <v>4748</v>
      </c>
      <c r="V411" t="s">
        <v>4749</v>
      </c>
      <c r="W411" t="s">
        <v>74</v>
      </c>
      <c r="X411" t="s">
        <v>74</v>
      </c>
      <c r="Y411" t="s">
        <v>4750</v>
      </c>
      <c r="Z411" t="s">
        <v>74</v>
      </c>
      <c r="AA411" t="s">
        <v>74</v>
      </c>
      <c r="AB411" t="s">
        <v>74</v>
      </c>
      <c r="AC411" t="s">
        <v>74</v>
      </c>
      <c r="AD411" t="s">
        <v>74</v>
      </c>
      <c r="AE411" t="s">
        <v>74</v>
      </c>
      <c r="AF411" t="s">
        <v>74</v>
      </c>
      <c r="AG411">
        <v>49</v>
      </c>
      <c r="AH411">
        <v>12</v>
      </c>
      <c r="AI411">
        <v>12</v>
      </c>
      <c r="AJ411">
        <v>1</v>
      </c>
      <c r="AK411">
        <v>11</v>
      </c>
      <c r="AL411" t="s">
        <v>179</v>
      </c>
      <c r="AM411" t="s">
        <v>180</v>
      </c>
      <c r="AN411" t="s">
        <v>181</v>
      </c>
      <c r="AO411" t="s">
        <v>4751</v>
      </c>
      <c r="AP411" t="s">
        <v>74</v>
      </c>
      <c r="AQ411" t="s">
        <v>74</v>
      </c>
      <c r="AR411" t="s">
        <v>4752</v>
      </c>
      <c r="AS411" t="s">
        <v>4753</v>
      </c>
      <c r="AT411" t="s">
        <v>4754</v>
      </c>
      <c r="AU411">
        <v>1994</v>
      </c>
      <c r="AV411">
        <v>143</v>
      </c>
      <c r="AW411">
        <v>1</v>
      </c>
      <c r="AX411" t="s">
        <v>74</v>
      </c>
      <c r="AY411" t="s">
        <v>74</v>
      </c>
      <c r="AZ411" t="s">
        <v>74</v>
      </c>
      <c r="BA411" t="s">
        <v>74</v>
      </c>
      <c r="BB411">
        <v>17</v>
      </c>
      <c r="BC411">
        <v>30</v>
      </c>
      <c r="BD411" t="s">
        <v>74</v>
      </c>
      <c r="BE411" t="s">
        <v>4755</v>
      </c>
      <c r="BF411" t="str">
        <f>HYPERLINK("http://dx.doi.org/10.1016/0048-9697(94)90530-4","http://dx.doi.org/10.1016/0048-9697(94)90530-4")</f>
        <v>http://dx.doi.org/10.1016/0048-9697(94)90530-4</v>
      </c>
      <c r="BG411" t="s">
        <v>74</v>
      </c>
      <c r="BH411" t="s">
        <v>74</v>
      </c>
      <c r="BI411">
        <v>14</v>
      </c>
      <c r="BJ411" t="s">
        <v>4279</v>
      </c>
      <c r="BK411" t="s">
        <v>1201</v>
      </c>
      <c r="BL411" t="s">
        <v>94</v>
      </c>
      <c r="BM411" t="s">
        <v>4756</v>
      </c>
      <c r="BN411" t="s">
        <v>74</v>
      </c>
      <c r="BO411" t="s">
        <v>74</v>
      </c>
      <c r="BP411" t="s">
        <v>74</v>
      </c>
      <c r="BQ411" t="s">
        <v>74</v>
      </c>
      <c r="BR411" t="s">
        <v>96</v>
      </c>
      <c r="BS411" t="s">
        <v>4757</v>
      </c>
      <c r="BT411" t="str">
        <f>HYPERLINK("https%3A%2F%2Fwww.webofscience.com%2Fwos%2Fwoscc%2Ffull-record%2FWOS:A1994NH33400002","View Full Record in Web of Science")</f>
        <v>View Full Record in Web of Science</v>
      </c>
    </row>
    <row r="412" spans="1:72" x14ac:dyDescent="0.15">
      <c r="A412" t="s">
        <v>72</v>
      </c>
      <c r="B412" t="s">
        <v>4758</v>
      </c>
      <c r="C412" t="s">
        <v>74</v>
      </c>
      <c r="D412" t="s">
        <v>74</v>
      </c>
      <c r="E412" t="s">
        <v>74</v>
      </c>
      <c r="F412" t="s">
        <v>4758</v>
      </c>
      <c r="G412" t="s">
        <v>74</v>
      </c>
      <c r="H412" t="s">
        <v>74</v>
      </c>
      <c r="I412" t="s">
        <v>4759</v>
      </c>
      <c r="J412" t="s">
        <v>4760</v>
      </c>
      <c r="K412" t="s">
        <v>74</v>
      </c>
      <c r="L412" t="s">
        <v>74</v>
      </c>
      <c r="M412" t="s">
        <v>77</v>
      </c>
      <c r="N412" t="s">
        <v>78</v>
      </c>
      <c r="O412" t="s">
        <v>74</v>
      </c>
      <c r="P412" t="s">
        <v>74</v>
      </c>
      <c r="Q412" t="s">
        <v>74</v>
      </c>
      <c r="R412" t="s">
        <v>74</v>
      </c>
      <c r="S412" t="s">
        <v>74</v>
      </c>
      <c r="T412" t="s">
        <v>74</v>
      </c>
      <c r="U412" t="s">
        <v>4761</v>
      </c>
      <c r="V412" t="s">
        <v>4762</v>
      </c>
      <c r="W412" t="s">
        <v>4763</v>
      </c>
      <c r="X412" t="s">
        <v>4764</v>
      </c>
      <c r="Y412" t="s">
        <v>74</v>
      </c>
      <c r="Z412" t="s">
        <v>74</v>
      </c>
      <c r="AA412" t="s">
        <v>4765</v>
      </c>
      <c r="AB412" t="s">
        <v>4766</v>
      </c>
      <c r="AC412" t="s">
        <v>74</v>
      </c>
      <c r="AD412" t="s">
        <v>74</v>
      </c>
      <c r="AE412" t="s">
        <v>74</v>
      </c>
      <c r="AF412" t="s">
        <v>74</v>
      </c>
      <c r="AG412">
        <v>16</v>
      </c>
      <c r="AH412">
        <v>168</v>
      </c>
      <c r="AI412">
        <v>180</v>
      </c>
      <c r="AJ412">
        <v>0</v>
      </c>
      <c r="AK412">
        <v>10</v>
      </c>
      <c r="AL412" t="s">
        <v>108</v>
      </c>
      <c r="AM412" t="s">
        <v>109</v>
      </c>
      <c r="AN412" t="s">
        <v>110</v>
      </c>
      <c r="AO412" t="s">
        <v>4767</v>
      </c>
      <c r="AP412" t="s">
        <v>74</v>
      </c>
      <c r="AQ412" t="s">
        <v>74</v>
      </c>
      <c r="AR412" t="s">
        <v>4760</v>
      </c>
      <c r="AS412" t="s">
        <v>4768</v>
      </c>
      <c r="AT412" t="s">
        <v>4769</v>
      </c>
      <c r="AU412">
        <v>1994</v>
      </c>
      <c r="AV412">
        <v>50</v>
      </c>
      <c r="AW412">
        <v>13</v>
      </c>
      <c r="AX412" t="s">
        <v>74</v>
      </c>
      <c r="AY412" t="s">
        <v>74</v>
      </c>
      <c r="AZ412" t="s">
        <v>74</v>
      </c>
      <c r="BA412" t="s">
        <v>74</v>
      </c>
      <c r="BB412">
        <v>3987</v>
      </c>
      <c r="BC412">
        <v>3992</v>
      </c>
      <c r="BD412" t="s">
        <v>74</v>
      </c>
      <c r="BE412" t="s">
        <v>4770</v>
      </c>
      <c r="BF412" t="str">
        <f>HYPERLINK("http://dx.doi.org/10.1016/S0040-4020(01)89673-3","http://dx.doi.org/10.1016/S0040-4020(01)89673-3")</f>
        <v>http://dx.doi.org/10.1016/S0040-4020(01)89673-3</v>
      </c>
      <c r="BG412" t="s">
        <v>74</v>
      </c>
      <c r="BH412" t="s">
        <v>74</v>
      </c>
      <c r="BI412">
        <v>6</v>
      </c>
      <c r="BJ412" t="s">
        <v>4771</v>
      </c>
      <c r="BK412" t="s">
        <v>4772</v>
      </c>
      <c r="BL412" t="s">
        <v>202</v>
      </c>
      <c r="BM412" t="s">
        <v>4773</v>
      </c>
      <c r="BN412" t="s">
        <v>74</v>
      </c>
      <c r="BO412" t="s">
        <v>74</v>
      </c>
      <c r="BP412" t="s">
        <v>74</v>
      </c>
      <c r="BQ412" t="s">
        <v>74</v>
      </c>
      <c r="BR412" t="s">
        <v>96</v>
      </c>
      <c r="BS412" t="s">
        <v>4774</v>
      </c>
      <c r="BT412" t="str">
        <f>HYPERLINK("https%3A%2F%2Fwww.webofscience.com%2Fwos%2Fwoscc%2Ffull-record%2FWOS:A1994ND73400013","View Full Record in Web of Science")</f>
        <v>View Full Record in Web of Science</v>
      </c>
    </row>
    <row r="413" spans="1:72" x14ac:dyDescent="0.15">
      <c r="A413" t="s">
        <v>72</v>
      </c>
      <c r="B413" t="s">
        <v>4775</v>
      </c>
      <c r="C413" t="s">
        <v>74</v>
      </c>
      <c r="D413" t="s">
        <v>74</v>
      </c>
      <c r="E413" t="s">
        <v>74</v>
      </c>
      <c r="F413" t="s">
        <v>4775</v>
      </c>
      <c r="G413" t="s">
        <v>74</v>
      </c>
      <c r="H413" t="s">
        <v>74</v>
      </c>
      <c r="I413" t="s">
        <v>4776</v>
      </c>
      <c r="J413" t="s">
        <v>4760</v>
      </c>
      <c r="K413" t="s">
        <v>74</v>
      </c>
      <c r="L413" t="s">
        <v>74</v>
      </c>
      <c r="M413" t="s">
        <v>77</v>
      </c>
      <c r="N413" t="s">
        <v>78</v>
      </c>
      <c r="O413" t="s">
        <v>74</v>
      </c>
      <c r="P413" t="s">
        <v>74</v>
      </c>
      <c r="Q413" t="s">
        <v>74</v>
      </c>
      <c r="R413" t="s">
        <v>74</v>
      </c>
      <c r="S413" t="s">
        <v>74</v>
      </c>
      <c r="T413" t="s">
        <v>74</v>
      </c>
      <c r="U413" t="s">
        <v>4761</v>
      </c>
      <c r="V413" t="s">
        <v>4777</v>
      </c>
      <c r="W413" t="s">
        <v>4778</v>
      </c>
      <c r="X413" t="s">
        <v>4779</v>
      </c>
      <c r="Y413" t="s">
        <v>74</v>
      </c>
      <c r="Z413" t="s">
        <v>74</v>
      </c>
      <c r="AA413" t="s">
        <v>4780</v>
      </c>
      <c r="AB413" t="s">
        <v>4781</v>
      </c>
      <c r="AC413" t="s">
        <v>74</v>
      </c>
      <c r="AD413" t="s">
        <v>74</v>
      </c>
      <c r="AE413" t="s">
        <v>74</v>
      </c>
      <c r="AF413" t="s">
        <v>74</v>
      </c>
      <c r="AG413">
        <v>8</v>
      </c>
      <c r="AH413">
        <v>121</v>
      </c>
      <c r="AI413">
        <v>132</v>
      </c>
      <c r="AJ413">
        <v>1</v>
      </c>
      <c r="AK413">
        <v>11</v>
      </c>
      <c r="AL413" t="s">
        <v>108</v>
      </c>
      <c r="AM413" t="s">
        <v>109</v>
      </c>
      <c r="AN413" t="s">
        <v>127</v>
      </c>
      <c r="AO413" t="s">
        <v>4767</v>
      </c>
      <c r="AP413" t="s">
        <v>74</v>
      </c>
      <c r="AQ413" t="s">
        <v>74</v>
      </c>
      <c r="AR413" t="s">
        <v>4760</v>
      </c>
      <c r="AS413" t="s">
        <v>4768</v>
      </c>
      <c r="AT413" t="s">
        <v>4769</v>
      </c>
      <c r="AU413">
        <v>1994</v>
      </c>
      <c r="AV413">
        <v>50</v>
      </c>
      <c r="AW413">
        <v>13</v>
      </c>
      <c r="AX413" t="s">
        <v>74</v>
      </c>
      <c r="AY413" t="s">
        <v>74</v>
      </c>
      <c r="AZ413" t="s">
        <v>74</v>
      </c>
      <c r="BA413" t="s">
        <v>74</v>
      </c>
      <c r="BB413">
        <v>3993</v>
      </c>
      <c r="BC413">
        <v>4000</v>
      </c>
      <c r="BD413" t="s">
        <v>74</v>
      </c>
      <c r="BE413" t="s">
        <v>4782</v>
      </c>
      <c r="BF413" t="str">
        <f>HYPERLINK("http://dx.doi.org/10.1016/S0040-4020(01)89674-5","http://dx.doi.org/10.1016/S0040-4020(01)89674-5")</f>
        <v>http://dx.doi.org/10.1016/S0040-4020(01)89674-5</v>
      </c>
      <c r="BG413" t="s">
        <v>74</v>
      </c>
      <c r="BH413" t="s">
        <v>74</v>
      </c>
      <c r="BI413">
        <v>8</v>
      </c>
      <c r="BJ413" t="s">
        <v>4771</v>
      </c>
      <c r="BK413" t="s">
        <v>2528</v>
      </c>
      <c r="BL413" t="s">
        <v>202</v>
      </c>
      <c r="BM413" t="s">
        <v>4773</v>
      </c>
      <c r="BN413" t="s">
        <v>74</v>
      </c>
      <c r="BO413" t="s">
        <v>1025</v>
      </c>
      <c r="BP413" t="s">
        <v>74</v>
      </c>
      <c r="BQ413" t="s">
        <v>74</v>
      </c>
      <c r="BR413" t="s">
        <v>96</v>
      </c>
      <c r="BS413" t="s">
        <v>4783</v>
      </c>
      <c r="BT413" t="str">
        <f>HYPERLINK("https%3A%2F%2Fwww.webofscience.com%2Fwos%2Fwoscc%2Ffull-record%2FWOS:A1994ND73400014","View Full Record in Web of Science")</f>
        <v>View Full Record in Web of Science</v>
      </c>
    </row>
    <row r="414" spans="1:72" x14ac:dyDescent="0.15">
      <c r="A414" t="s">
        <v>72</v>
      </c>
      <c r="B414" t="s">
        <v>4784</v>
      </c>
      <c r="C414" t="s">
        <v>74</v>
      </c>
      <c r="D414" t="s">
        <v>74</v>
      </c>
      <c r="E414" t="s">
        <v>74</v>
      </c>
      <c r="F414" t="s">
        <v>4784</v>
      </c>
      <c r="G414" t="s">
        <v>74</v>
      </c>
      <c r="H414" t="s">
        <v>74</v>
      </c>
      <c r="I414" t="s">
        <v>4785</v>
      </c>
      <c r="J414" t="s">
        <v>1402</v>
      </c>
      <c r="K414" t="s">
        <v>74</v>
      </c>
      <c r="L414" t="s">
        <v>74</v>
      </c>
      <c r="M414" t="s">
        <v>77</v>
      </c>
      <c r="N414" t="s">
        <v>299</v>
      </c>
      <c r="O414" t="s">
        <v>74</v>
      </c>
      <c r="P414" t="s">
        <v>74</v>
      </c>
      <c r="Q414" t="s">
        <v>74</v>
      </c>
      <c r="R414" t="s">
        <v>74</v>
      </c>
      <c r="S414" t="s">
        <v>74</v>
      </c>
      <c r="T414" t="s">
        <v>74</v>
      </c>
      <c r="U414" t="s">
        <v>4786</v>
      </c>
      <c r="V414" t="s">
        <v>74</v>
      </c>
      <c r="W414" t="s">
        <v>4787</v>
      </c>
      <c r="X414" t="s">
        <v>4788</v>
      </c>
      <c r="Y414" t="s">
        <v>4789</v>
      </c>
      <c r="Z414" t="s">
        <v>74</v>
      </c>
      <c r="AA414" t="s">
        <v>74</v>
      </c>
      <c r="AB414" t="s">
        <v>4790</v>
      </c>
      <c r="AC414" t="s">
        <v>74</v>
      </c>
      <c r="AD414" t="s">
        <v>74</v>
      </c>
      <c r="AE414" t="s">
        <v>74</v>
      </c>
      <c r="AF414" t="s">
        <v>74</v>
      </c>
      <c r="AG414">
        <v>17</v>
      </c>
      <c r="AH414">
        <v>92</v>
      </c>
      <c r="AI414">
        <v>94</v>
      </c>
      <c r="AJ414">
        <v>0</v>
      </c>
      <c r="AK414">
        <v>21</v>
      </c>
      <c r="AL414" t="s">
        <v>1409</v>
      </c>
      <c r="AM414" t="s">
        <v>305</v>
      </c>
      <c r="AN414" t="s">
        <v>1410</v>
      </c>
      <c r="AO414" t="s">
        <v>1411</v>
      </c>
      <c r="AP414" t="s">
        <v>74</v>
      </c>
      <c r="AQ414" t="s">
        <v>74</v>
      </c>
      <c r="AR414" t="s">
        <v>1402</v>
      </c>
      <c r="AS414" t="s">
        <v>1412</v>
      </c>
      <c r="AT414" t="s">
        <v>4791</v>
      </c>
      <c r="AU414">
        <v>1994</v>
      </c>
      <c r="AV414">
        <v>368</v>
      </c>
      <c r="AW414">
        <v>6469</v>
      </c>
      <c r="AX414" t="s">
        <v>74</v>
      </c>
      <c r="AY414" t="s">
        <v>74</v>
      </c>
      <c r="AZ414" t="s">
        <v>74</v>
      </c>
      <c r="BA414" t="s">
        <v>74</v>
      </c>
      <c r="BB414">
        <v>297</v>
      </c>
      <c r="BC414">
        <v>297</v>
      </c>
      <c r="BD414" t="s">
        <v>74</v>
      </c>
      <c r="BE414" t="s">
        <v>4792</v>
      </c>
      <c r="BF414" t="str">
        <f>HYPERLINK("http://dx.doi.org/10.1038/368297a0","http://dx.doi.org/10.1038/368297a0")</f>
        <v>http://dx.doi.org/10.1038/368297a0</v>
      </c>
      <c r="BG414" t="s">
        <v>74</v>
      </c>
      <c r="BH414" t="s">
        <v>74</v>
      </c>
      <c r="BI414">
        <v>1</v>
      </c>
      <c r="BJ414" t="s">
        <v>402</v>
      </c>
      <c r="BK414" t="s">
        <v>93</v>
      </c>
      <c r="BL414" t="s">
        <v>403</v>
      </c>
      <c r="BM414" t="s">
        <v>4793</v>
      </c>
      <c r="BN414" t="s">
        <v>74</v>
      </c>
      <c r="BO414" t="s">
        <v>4794</v>
      </c>
      <c r="BP414" t="s">
        <v>74</v>
      </c>
      <c r="BQ414" t="s">
        <v>74</v>
      </c>
      <c r="BR414" t="s">
        <v>96</v>
      </c>
      <c r="BS414" t="s">
        <v>4795</v>
      </c>
      <c r="BT414" t="str">
        <f>HYPERLINK("https%3A%2F%2Fwww.webofscience.com%2Fwos%2Fwoscc%2Ffull-record%2FWOS:A1994NB98500033","View Full Record in Web of Science")</f>
        <v>View Full Record in Web of Science</v>
      </c>
    </row>
    <row r="415" spans="1:72" x14ac:dyDescent="0.15">
      <c r="A415" t="s">
        <v>72</v>
      </c>
      <c r="B415" t="s">
        <v>4796</v>
      </c>
      <c r="C415" t="s">
        <v>74</v>
      </c>
      <c r="D415" t="s">
        <v>74</v>
      </c>
      <c r="E415" t="s">
        <v>74</v>
      </c>
      <c r="F415" t="s">
        <v>4796</v>
      </c>
      <c r="G415" t="s">
        <v>74</v>
      </c>
      <c r="H415" t="s">
        <v>74</v>
      </c>
      <c r="I415" t="s">
        <v>4797</v>
      </c>
      <c r="J415" t="s">
        <v>3673</v>
      </c>
      <c r="K415" t="s">
        <v>74</v>
      </c>
      <c r="L415" t="s">
        <v>74</v>
      </c>
      <c r="M415" t="s">
        <v>77</v>
      </c>
      <c r="N415" t="s">
        <v>78</v>
      </c>
      <c r="O415" t="s">
        <v>74</v>
      </c>
      <c r="P415" t="s">
        <v>74</v>
      </c>
      <c r="Q415" t="s">
        <v>74</v>
      </c>
      <c r="R415" t="s">
        <v>74</v>
      </c>
      <c r="S415" t="s">
        <v>74</v>
      </c>
      <c r="T415" t="s">
        <v>74</v>
      </c>
      <c r="U415" t="s">
        <v>4798</v>
      </c>
      <c r="V415" t="s">
        <v>4799</v>
      </c>
      <c r="W415" t="s">
        <v>4800</v>
      </c>
      <c r="X415" t="s">
        <v>4801</v>
      </c>
      <c r="Y415" t="s">
        <v>4802</v>
      </c>
      <c r="Z415" t="s">
        <v>74</v>
      </c>
      <c r="AA415" t="s">
        <v>4803</v>
      </c>
      <c r="AB415" t="s">
        <v>4804</v>
      </c>
      <c r="AC415" t="s">
        <v>74</v>
      </c>
      <c r="AD415" t="s">
        <v>74</v>
      </c>
      <c r="AE415" t="s">
        <v>74</v>
      </c>
      <c r="AF415" t="s">
        <v>74</v>
      </c>
      <c r="AG415">
        <v>39</v>
      </c>
      <c r="AH415">
        <v>9</v>
      </c>
      <c r="AI415">
        <v>9</v>
      </c>
      <c r="AJ415">
        <v>1</v>
      </c>
      <c r="AK415">
        <v>5</v>
      </c>
      <c r="AL415" t="s">
        <v>983</v>
      </c>
      <c r="AM415" t="s">
        <v>4805</v>
      </c>
      <c r="AN415" t="s">
        <v>4806</v>
      </c>
      <c r="AO415" t="s">
        <v>3681</v>
      </c>
      <c r="AP415" t="s">
        <v>4807</v>
      </c>
      <c r="AQ415" t="s">
        <v>74</v>
      </c>
      <c r="AR415" t="s">
        <v>3682</v>
      </c>
      <c r="AS415" t="s">
        <v>3683</v>
      </c>
      <c r="AT415" t="s">
        <v>4808</v>
      </c>
      <c r="AU415">
        <v>1994</v>
      </c>
      <c r="AV415">
        <v>15</v>
      </c>
      <c r="AW415">
        <v>5</v>
      </c>
      <c r="AX415" t="s">
        <v>74</v>
      </c>
      <c r="AY415" t="s">
        <v>74</v>
      </c>
      <c r="AZ415" t="s">
        <v>74</v>
      </c>
      <c r="BA415" t="s">
        <v>74</v>
      </c>
      <c r="BB415">
        <v>1019</v>
      </c>
      <c r="BC415">
        <v>1036</v>
      </c>
      <c r="BD415" t="s">
        <v>74</v>
      </c>
      <c r="BE415" t="s">
        <v>4809</v>
      </c>
      <c r="BF415" t="str">
        <f>HYPERLINK("http://dx.doi.org/10.1080/01431169408954131","http://dx.doi.org/10.1080/01431169408954131")</f>
        <v>http://dx.doi.org/10.1080/01431169408954131</v>
      </c>
      <c r="BG415" t="s">
        <v>74</v>
      </c>
      <c r="BH415" t="s">
        <v>74</v>
      </c>
      <c r="BI415">
        <v>18</v>
      </c>
      <c r="BJ415" t="s">
        <v>3685</v>
      </c>
      <c r="BK415" t="s">
        <v>93</v>
      </c>
      <c r="BL415" t="s">
        <v>3685</v>
      </c>
      <c r="BM415" t="s">
        <v>4810</v>
      </c>
      <c r="BN415" t="s">
        <v>74</v>
      </c>
      <c r="BO415" t="s">
        <v>74</v>
      </c>
      <c r="BP415" t="s">
        <v>74</v>
      </c>
      <c r="BQ415" t="s">
        <v>74</v>
      </c>
      <c r="BR415" t="s">
        <v>96</v>
      </c>
      <c r="BS415" t="s">
        <v>4811</v>
      </c>
      <c r="BT415" t="str">
        <f>HYPERLINK("https%3A%2F%2Fwww.webofscience.com%2Fwos%2Fwoscc%2Ffull-record%2FWOS:A1994NH66000005","View Full Record in Web of Science")</f>
        <v>View Full Record in Web of Science</v>
      </c>
    </row>
    <row r="416" spans="1:72" x14ac:dyDescent="0.15">
      <c r="A416" t="s">
        <v>72</v>
      </c>
      <c r="B416" t="s">
        <v>4812</v>
      </c>
      <c r="C416" t="s">
        <v>74</v>
      </c>
      <c r="D416" t="s">
        <v>74</v>
      </c>
      <c r="E416" t="s">
        <v>74</v>
      </c>
      <c r="F416" t="s">
        <v>4812</v>
      </c>
      <c r="G416" t="s">
        <v>74</v>
      </c>
      <c r="H416" t="s">
        <v>74</v>
      </c>
      <c r="I416" t="s">
        <v>4813</v>
      </c>
      <c r="J416" t="s">
        <v>338</v>
      </c>
      <c r="K416" t="s">
        <v>74</v>
      </c>
      <c r="L416" t="s">
        <v>74</v>
      </c>
      <c r="M416" t="s">
        <v>77</v>
      </c>
      <c r="N416" t="s">
        <v>78</v>
      </c>
      <c r="O416" t="s">
        <v>74</v>
      </c>
      <c r="P416" t="s">
        <v>74</v>
      </c>
      <c r="Q416" t="s">
        <v>74</v>
      </c>
      <c r="R416" t="s">
        <v>74</v>
      </c>
      <c r="S416" t="s">
        <v>74</v>
      </c>
      <c r="T416" t="s">
        <v>74</v>
      </c>
      <c r="U416" t="s">
        <v>4814</v>
      </c>
      <c r="V416" t="s">
        <v>4815</v>
      </c>
      <c r="W416" t="s">
        <v>74</v>
      </c>
      <c r="X416" t="s">
        <v>74</v>
      </c>
      <c r="Y416" t="s">
        <v>4816</v>
      </c>
      <c r="Z416" t="s">
        <v>74</v>
      </c>
      <c r="AA416" t="s">
        <v>4817</v>
      </c>
      <c r="AB416" t="s">
        <v>4818</v>
      </c>
      <c r="AC416" t="s">
        <v>74</v>
      </c>
      <c r="AD416" t="s">
        <v>74</v>
      </c>
      <c r="AE416" t="s">
        <v>74</v>
      </c>
      <c r="AF416" t="s">
        <v>74</v>
      </c>
      <c r="AG416">
        <v>18</v>
      </c>
      <c r="AH416">
        <v>14</v>
      </c>
      <c r="AI416">
        <v>14</v>
      </c>
      <c r="AJ416">
        <v>0</v>
      </c>
      <c r="AK416">
        <v>1</v>
      </c>
      <c r="AL416" t="s">
        <v>284</v>
      </c>
      <c r="AM416" t="s">
        <v>285</v>
      </c>
      <c r="AN416" t="s">
        <v>2642</v>
      </c>
      <c r="AO416" t="s">
        <v>344</v>
      </c>
      <c r="AP416" t="s">
        <v>74</v>
      </c>
      <c r="AQ416" t="s">
        <v>74</v>
      </c>
      <c r="AR416" t="s">
        <v>345</v>
      </c>
      <c r="AS416" t="s">
        <v>346</v>
      </c>
      <c r="AT416" t="s">
        <v>4819</v>
      </c>
      <c r="AU416">
        <v>1994</v>
      </c>
      <c r="AV416">
        <v>21</v>
      </c>
      <c r="AW416">
        <v>6</v>
      </c>
      <c r="AX416" t="s">
        <v>74</v>
      </c>
      <c r="AY416" t="s">
        <v>74</v>
      </c>
      <c r="AZ416" t="s">
        <v>74</v>
      </c>
      <c r="BA416" t="s">
        <v>74</v>
      </c>
      <c r="BB416">
        <v>425</v>
      </c>
      <c r="BC416">
        <v>428</v>
      </c>
      <c r="BD416" t="s">
        <v>74</v>
      </c>
      <c r="BE416" t="s">
        <v>4820</v>
      </c>
      <c r="BF416" t="str">
        <f>HYPERLINK("http://dx.doi.org/10.1029/93GL03545","http://dx.doi.org/10.1029/93GL03545")</f>
        <v>http://dx.doi.org/10.1029/93GL03545</v>
      </c>
      <c r="BG416" t="s">
        <v>74</v>
      </c>
      <c r="BH416" t="s">
        <v>74</v>
      </c>
      <c r="BI416">
        <v>4</v>
      </c>
      <c r="BJ416" t="s">
        <v>187</v>
      </c>
      <c r="BK416" t="s">
        <v>93</v>
      </c>
      <c r="BL416" t="s">
        <v>188</v>
      </c>
      <c r="BM416" t="s">
        <v>4821</v>
      </c>
      <c r="BN416" t="s">
        <v>74</v>
      </c>
      <c r="BO416" t="s">
        <v>74</v>
      </c>
      <c r="BP416" t="s">
        <v>74</v>
      </c>
      <c r="BQ416" t="s">
        <v>74</v>
      </c>
      <c r="BR416" t="s">
        <v>96</v>
      </c>
      <c r="BS416" t="s">
        <v>4822</v>
      </c>
      <c r="BT416" t="str">
        <f>HYPERLINK("https%3A%2F%2Fwww.webofscience.com%2Fwos%2Fwoscc%2Ffull-record%2FWOS:A1994NC44600008","View Full Record in Web of Science")</f>
        <v>View Full Record in Web of Science</v>
      </c>
    </row>
    <row r="417" spans="1:72" x14ac:dyDescent="0.15">
      <c r="A417" t="s">
        <v>72</v>
      </c>
      <c r="B417" t="s">
        <v>4823</v>
      </c>
      <c r="C417" t="s">
        <v>74</v>
      </c>
      <c r="D417" t="s">
        <v>74</v>
      </c>
      <c r="E417" t="s">
        <v>74</v>
      </c>
      <c r="F417" t="s">
        <v>4823</v>
      </c>
      <c r="G417" t="s">
        <v>74</v>
      </c>
      <c r="H417" t="s">
        <v>74</v>
      </c>
      <c r="I417" t="s">
        <v>4824</v>
      </c>
      <c r="J417" t="s">
        <v>4825</v>
      </c>
      <c r="K417" t="s">
        <v>74</v>
      </c>
      <c r="L417" t="s">
        <v>74</v>
      </c>
      <c r="M417" t="s">
        <v>77</v>
      </c>
      <c r="N417" t="s">
        <v>794</v>
      </c>
      <c r="O417" t="s">
        <v>74</v>
      </c>
      <c r="P417" t="s">
        <v>74</v>
      </c>
      <c r="Q417" t="s">
        <v>74</v>
      </c>
      <c r="R417" t="s">
        <v>74</v>
      </c>
      <c r="S417" t="s">
        <v>74</v>
      </c>
      <c r="T417" t="s">
        <v>4826</v>
      </c>
      <c r="U417" t="s">
        <v>4827</v>
      </c>
      <c r="V417" t="s">
        <v>4828</v>
      </c>
      <c r="W417" t="s">
        <v>74</v>
      </c>
      <c r="X417" t="s">
        <v>74</v>
      </c>
      <c r="Y417" t="s">
        <v>4829</v>
      </c>
      <c r="Z417" t="s">
        <v>74</v>
      </c>
      <c r="AA417" t="s">
        <v>74</v>
      </c>
      <c r="AB417" t="s">
        <v>74</v>
      </c>
      <c r="AC417" t="s">
        <v>74</v>
      </c>
      <c r="AD417" t="s">
        <v>74</v>
      </c>
      <c r="AE417" t="s">
        <v>74</v>
      </c>
      <c r="AF417" t="s">
        <v>74</v>
      </c>
      <c r="AG417">
        <v>97</v>
      </c>
      <c r="AH417">
        <v>187</v>
      </c>
      <c r="AI417">
        <v>223</v>
      </c>
      <c r="AJ417">
        <v>2</v>
      </c>
      <c r="AK417">
        <v>53</v>
      </c>
      <c r="AL417" t="s">
        <v>179</v>
      </c>
      <c r="AM417" t="s">
        <v>180</v>
      </c>
      <c r="AN417" t="s">
        <v>181</v>
      </c>
      <c r="AO417" t="s">
        <v>4830</v>
      </c>
      <c r="AP417" t="s">
        <v>4831</v>
      </c>
      <c r="AQ417" t="s">
        <v>74</v>
      </c>
      <c r="AR417" t="s">
        <v>4832</v>
      </c>
      <c r="AS417" t="s">
        <v>4833</v>
      </c>
      <c r="AT417" t="s">
        <v>4819</v>
      </c>
      <c r="AU417">
        <v>1994</v>
      </c>
      <c r="AV417">
        <v>33</v>
      </c>
      <c r="AW417">
        <v>1</v>
      </c>
      <c r="AX417" t="s">
        <v>74</v>
      </c>
      <c r="AY417" t="s">
        <v>74</v>
      </c>
      <c r="AZ417" t="s">
        <v>74</v>
      </c>
      <c r="BA417" t="s">
        <v>74</v>
      </c>
      <c r="BB417">
        <v>1</v>
      </c>
      <c r="BC417">
        <v>14</v>
      </c>
      <c r="BD417" t="s">
        <v>74</v>
      </c>
      <c r="BE417" t="s">
        <v>4834</v>
      </c>
      <c r="BF417" t="str">
        <f>HYPERLINK("http://dx.doi.org/10.1016/0168-1656(94)90093-0","http://dx.doi.org/10.1016/0168-1656(94)90093-0")</f>
        <v>http://dx.doi.org/10.1016/0168-1656(94)90093-0</v>
      </c>
      <c r="BG417" t="s">
        <v>74</v>
      </c>
      <c r="BH417" t="s">
        <v>74</v>
      </c>
      <c r="BI417">
        <v>14</v>
      </c>
      <c r="BJ417" t="s">
        <v>3035</v>
      </c>
      <c r="BK417" t="s">
        <v>93</v>
      </c>
      <c r="BL417" t="s">
        <v>3035</v>
      </c>
      <c r="BM417" t="s">
        <v>4835</v>
      </c>
      <c r="BN417" t="s">
        <v>74</v>
      </c>
      <c r="BO417" t="s">
        <v>74</v>
      </c>
      <c r="BP417" t="s">
        <v>74</v>
      </c>
      <c r="BQ417" t="s">
        <v>74</v>
      </c>
      <c r="BR417" t="s">
        <v>96</v>
      </c>
      <c r="BS417" t="s">
        <v>4836</v>
      </c>
      <c r="BT417" t="str">
        <f>HYPERLINK("https%3A%2F%2Fwww.webofscience.com%2Fwos%2Fwoscc%2Ffull-record%2FWOS:A1994ND08900001","View Full Record in Web of Science")</f>
        <v>View Full Record in Web of Science</v>
      </c>
    </row>
    <row r="418" spans="1:72" x14ac:dyDescent="0.15">
      <c r="A418" t="s">
        <v>72</v>
      </c>
      <c r="B418" t="s">
        <v>4837</v>
      </c>
      <c r="C418" t="s">
        <v>74</v>
      </c>
      <c r="D418" t="s">
        <v>74</v>
      </c>
      <c r="E418" t="s">
        <v>74</v>
      </c>
      <c r="F418" t="s">
        <v>4837</v>
      </c>
      <c r="G418" t="s">
        <v>74</v>
      </c>
      <c r="H418" t="s">
        <v>74</v>
      </c>
      <c r="I418" t="s">
        <v>4838</v>
      </c>
      <c r="J418" t="s">
        <v>352</v>
      </c>
      <c r="K418" t="s">
        <v>74</v>
      </c>
      <c r="L418" t="s">
        <v>74</v>
      </c>
      <c r="M418" t="s">
        <v>77</v>
      </c>
      <c r="N418" t="s">
        <v>78</v>
      </c>
      <c r="O418" t="s">
        <v>74</v>
      </c>
      <c r="P418" t="s">
        <v>74</v>
      </c>
      <c r="Q418" t="s">
        <v>74</v>
      </c>
      <c r="R418" t="s">
        <v>74</v>
      </c>
      <c r="S418" t="s">
        <v>74</v>
      </c>
      <c r="T418" t="s">
        <v>74</v>
      </c>
      <c r="U418" t="s">
        <v>4839</v>
      </c>
      <c r="V418" t="s">
        <v>4840</v>
      </c>
      <c r="W418" t="s">
        <v>4841</v>
      </c>
      <c r="X418" t="s">
        <v>4842</v>
      </c>
      <c r="Y418" t="s">
        <v>74</v>
      </c>
      <c r="Z418" t="s">
        <v>74</v>
      </c>
      <c r="AA418" t="s">
        <v>74</v>
      </c>
      <c r="AB418" t="s">
        <v>4843</v>
      </c>
      <c r="AC418" t="s">
        <v>74</v>
      </c>
      <c r="AD418" t="s">
        <v>74</v>
      </c>
      <c r="AE418" t="s">
        <v>74</v>
      </c>
      <c r="AF418" t="s">
        <v>74</v>
      </c>
      <c r="AG418">
        <v>54</v>
      </c>
      <c r="AH418">
        <v>16</v>
      </c>
      <c r="AI418">
        <v>17</v>
      </c>
      <c r="AJ418">
        <v>0</v>
      </c>
      <c r="AK418">
        <v>1</v>
      </c>
      <c r="AL418" t="s">
        <v>284</v>
      </c>
      <c r="AM418" t="s">
        <v>285</v>
      </c>
      <c r="AN418" t="s">
        <v>286</v>
      </c>
      <c r="AO418" t="s">
        <v>358</v>
      </c>
      <c r="AP418" t="s">
        <v>359</v>
      </c>
      <c r="AQ418" t="s">
        <v>74</v>
      </c>
      <c r="AR418" t="s">
        <v>360</v>
      </c>
      <c r="AS418" t="s">
        <v>361</v>
      </c>
      <c r="AT418" t="s">
        <v>4819</v>
      </c>
      <c r="AU418">
        <v>1994</v>
      </c>
      <c r="AV418">
        <v>99</v>
      </c>
      <c r="AW418" t="s">
        <v>4844</v>
      </c>
      <c r="AX418" t="s">
        <v>74</v>
      </c>
      <c r="AY418" t="s">
        <v>74</v>
      </c>
      <c r="AZ418" t="s">
        <v>74</v>
      </c>
      <c r="BA418" t="s">
        <v>74</v>
      </c>
      <c r="BB418">
        <v>5095</v>
      </c>
      <c r="BC418">
        <v>5117</v>
      </c>
      <c r="BD418" t="s">
        <v>74</v>
      </c>
      <c r="BE418" t="s">
        <v>4845</v>
      </c>
      <c r="BF418" t="str">
        <f>HYPERLINK("http://dx.doi.org/10.1029/93JC03331","http://dx.doi.org/10.1029/93JC03331")</f>
        <v>http://dx.doi.org/10.1029/93JC03331</v>
      </c>
      <c r="BG418" t="s">
        <v>74</v>
      </c>
      <c r="BH418" t="s">
        <v>74</v>
      </c>
      <c r="BI418">
        <v>23</v>
      </c>
      <c r="BJ418" t="s">
        <v>364</v>
      </c>
      <c r="BK418" t="s">
        <v>93</v>
      </c>
      <c r="BL418" t="s">
        <v>364</v>
      </c>
      <c r="BM418" t="s">
        <v>4846</v>
      </c>
      <c r="BN418" t="s">
        <v>74</v>
      </c>
      <c r="BO418" t="s">
        <v>74</v>
      </c>
      <c r="BP418" t="s">
        <v>74</v>
      </c>
      <c r="BQ418" t="s">
        <v>74</v>
      </c>
      <c r="BR418" t="s">
        <v>96</v>
      </c>
      <c r="BS418" t="s">
        <v>4847</v>
      </c>
      <c r="BT418" t="str">
        <f>HYPERLINK("https%3A%2F%2Fwww.webofscience.com%2Fwos%2Fwoscc%2Ffull-record%2FWOS:A1994NC60500007","View Full Record in Web of Science")</f>
        <v>View Full Record in Web of Science</v>
      </c>
    </row>
    <row r="419" spans="1:72" x14ac:dyDescent="0.15">
      <c r="A419" t="s">
        <v>72</v>
      </c>
      <c r="B419" t="s">
        <v>4848</v>
      </c>
      <c r="C419" t="s">
        <v>74</v>
      </c>
      <c r="D419" t="s">
        <v>74</v>
      </c>
      <c r="E419" t="s">
        <v>74</v>
      </c>
      <c r="F419" t="s">
        <v>4848</v>
      </c>
      <c r="G419" t="s">
        <v>74</v>
      </c>
      <c r="H419" t="s">
        <v>74</v>
      </c>
      <c r="I419" t="s">
        <v>4849</v>
      </c>
      <c r="J419" t="s">
        <v>352</v>
      </c>
      <c r="K419" t="s">
        <v>74</v>
      </c>
      <c r="L419" t="s">
        <v>74</v>
      </c>
      <c r="M419" t="s">
        <v>77</v>
      </c>
      <c r="N419" t="s">
        <v>78</v>
      </c>
      <c r="O419" t="s">
        <v>74</v>
      </c>
      <c r="P419" t="s">
        <v>74</v>
      </c>
      <c r="Q419" t="s">
        <v>74</v>
      </c>
      <c r="R419" t="s">
        <v>74</v>
      </c>
      <c r="S419" t="s">
        <v>74</v>
      </c>
      <c r="T419" t="s">
        <v>74</v>
      </c>
      <c r="U419" t="s">
        <v>4850</v>
      </c>
      <c r="V419" t="s">
        <v>4851</v>
      </c>
      <c r="W419" t="s">
        <v>4852</v>
      </c>
      <c r="X419" t="s">
        <v>4853</v>
      </c>
      <c r="Y419" t="s">
        <v>4854</v>
      </c>
      <c r="Z419" t="s">
        <v>74</v>
      </c>
      <c r="AA419" t="s">
        <v>4855</v>
      </c>
      <c r="AB419" t="s">
        <v>4856</v>
      </c>
      <c r="AC419" t="s">
        <v>74</v>
      </c>
      <c r="AD419" t="s">
        <v>74</v>
      </c>
      <c r="AE419" t="s">
        <v>74</v>
      </c>
      <c r="AF419" t="s">
        <v>74</v>
      </c>
      <c r="AG419">
        <v>33</v>
      </c>
      <c r="AH419">
        <v>45</v>
      </c>
      <c r="AI419">
        <v>48</v>
      </c>
      <c r="AJ419">
        <v>0</v>
      </c>
      <c r="AK419">
        <v>15</v>
      </c>
      <c r="AL419" t="s">
        <v>284</v>
      </c>
      <c r="AM419" t="s">
        <v>285</v>
      </c>
      <c r="AN419" t="s">
        <v>286</v>
      </c>
      <c r="AO419" t="s">
        <v>358</v>
      </c>
      <c r="AP419" t="s">
        <v>359</v>
      </c>
      <c r="AQ419" t="s">
        <v>74</v>
      </c>
      <c r="AR419" t="s">
        <v>360</v>
      </c>
      <c r="AS419" t="s">
        <v>361</v>
      </c>
      <c r="AT419" t="s">
        <v>4819</v>
      </c>
      <c r="AU419">
        <v>1994</v>
      </c>
      <c r="AV419">
        <v>99</v>
      </c>
      <c r="AW419" t="s">
        <v>4844</v>
      </c>
      <c r="AX419" t="s">
        <v>74</v>
      </c>
      <c r="AY419" t="s">
        <v>74</v>
      </c>
      <c r="AZ419" t="s">
        <v>74</v>
      </c>
      <c r="BA419" t="s">
        <v>74</v>
      </c>
      <c r="BB419">
        <v>5171</v>
      </c>
      <c r="BC419">
        <v>5180</v>
      </c>
      <c r="BD419" t="s">
        <v>74</v>
      </c>
      <c r="BE419" t="s">
        <v>4857</v>
      </c>
      <c r="BF419" t="str">
        <f>HYPERLINK("http://dx.doi.org/10.1029/93JC02832","http://dx.doi.org/10.1029/93JC02832")</f>
        <v>http://dx.doi.org/10.1029/93JC02832</v>
      </c>
      <c r="BG419" t="s">
        <v>74</v>
      </c>
      <c r="BH419" t="s">
        <v>74</v>
      </c>
      <c r="BI419">
        <v>10</v>
      </c>
      <c r="BJ419" t="s">
        <v>364</v>
      </c>
      <c r="BK419" t="s">
        <v>93</v>
      </c>
      <c r="BL419" t="s">
        <v>364</v>
      </c>
      <c r="BM419" t="s">
        <v>4846</v>
      </c>
      <c r="BN419" t="s">
        <v>74</v>
      </c>
      <c r="BO419" t="s">
        <v>74</v>
      </c>
      <c r="BP419" t="s">
        <v>74</v>
      </c>
      <c r="BQ419" t="s">
        <v>74</v>
      </c>
      <c r="BR419" t="s">
        <v>96</v>
      </c>
      <c r="BS419" t="s">
        <v>4858</v>
      </c>
      <c r="BT419" t="str">
        <f>HYPERLINK("https%3A%2F%2Fwww.webofscience.com%2Fwos%2Fwoscc%2Ffull-record%2FWOS:A1994NC60500011","View Full Record in Web of Science")</f>
        <v>View Full Record in Web of Science</v>
      </c>
    </row>
    <row r="420" spans="1:72" x14ac:dyDescent="0.15">
      <c r="A420" t="s">
        <v>72</v>
      </c>
      <c r="B420" t="s">
        <v>4859</v>
      </c>
      <c r="C420" t="s">
        <v>74</v>
      </c>
      <c r="D420" t="s">
        <v>74</v>
      </c>
      <c r="E420" t="s">
        <v>74</v>
      </c>
      <c r="F420" t="s">
        <v>4859</v>
      </c>
      <c r="G420" t="s">
        <v>74</v>
      </c>
      <c r="H420" t="s">
        <v>74</v>
      </c>
      <c r="I420" t="s">
        <v>4860</v>
      </c>
      <c r="J420" t="s">
        <v>352</v>
      </c>
      <c r="K420" t="s">
        <v>74</v>
      </c>
      <c r="L420" t="s">
        <v>74</v>
      </c>
      <c r="M420" t="s">
        <v>77</v>
      </c>
      <c r="N420" t="s">
        <v>78</v>
      </c>
      <c r="O420" t="s">
        <v>74</v>
      </c>
      <c r="P420" t="s">
        <v>74</v>
      </c>
      <c r="Q420" t="s">
        <v>74</v>
      </c>
      <c r="R420" t="s">
        <v>74</v>
      </c>
      <c r="S420" t="s">
        <v>74</v>
      </c>
      <c r="T420" t="s">
        <v>74</v>
      </c>
      <c r="U420" t="s">
        <v>4861</v>
      </c>
      <c r="V420" t="s">
        <v>4862</v>
      </c>
      <c r="W420" t="s">
        <v>4863</v>
      </c>
      <c r="X420" t="s">
        <v>4864</v>
      </c>
      <c r="Y420" t="s">
        <v>74</v>
      </c>
      <c r="Z420" t="s">
        <v>74</v>
      </c>
      <c r="AA420" t="s">
        <v>74</v>
      </c>
      <c r="AB420" t="s">
        <v>4865</v>
      </c>
      <c r="AC420" t="s">
        <v>74</v>
      </c>
      <c r="AD420" t="s">
        <v>74</v>
      </c>
      <c r="AE420" t="s">
        <v>74</v>
      </c>
      <c r="AF420" t="s">
        <v>74</v>
      </c>
      <c r="AG420">
        <v>35</v>
      </c>
      <c r="AH420">
        <v>51</v>
      </c>
      <c r="AI420">
        <v>53</v>
      </c>
      <c r="AJ420">
        <v>1</v>
      </c>
      <c r="AK420">
        <v>8</v>
      </c>
      <c r="AL420" t="s">
        <v>284</v>
      </c>
      <c r="AM420" t="s">
        <v>285</v>
      </c>
      <c r="AN420" t="s">
        <v>286</v>
      </c>
      <c r="AO420" t="s">
        <v>358</v>
      </c>
      <c r="AP420" t="s">
        <v>359</v>
      </c>
      <c r="AQ420" t="s">
        <v>74</v>
      </c>
      <c r="AR420" t="s">
        <v>360</v>
      </c>
      <c r="AS420" t="s">
        <v>361</v>
      </c>
      <c r="AT420" t="s">
        <v>4819</v>
      </c>
      <c r="AU420">
        <v>1994</v>
      </c>
      <c r="AV420">
        <v>99</v>
      </c>
      <c r="AW420" t="s">
        <v>4844</v>
      </c>
      <c r="AX420" t="s">
        <v>74</v>
      </c>
      <c r="AY420" t="s">
        <v>74</v>
      </c>
      <c r="AZ420" t="s">
        <v>74</v>
      </c>
      <c r="BA420" t="s">
        <v>74</v>
      </c>
      <c r="BB420">
        <v>5181</v>
      </c>
      <c r="BC420">
        <v>5200</v>
      </c>
      <c r="BD420" t="s">
        <v>74</v>
      </c>
      <c r="BE420" t="s">
        <v>4866</v>
      </c>
      <c r="BF420" t="str">
        <f>HYPERLINK("http://dx.doi.org/10.1029/93JC03450","http://dx.doi.org/10.1029/93JC03450")</f>
        <v>http://dx.doi.org/10.1029/93JC03450</v>
      </c>
      <c r="BG420" t="s">
        <v>74</v>
      </c>
      <c r="BH420" t="s">
        <v>74</v>
      </c>
      <c r="BI420">
        <v>20</v>
      </c>
      <c r="BJ420" t="s">
        <v>364</v>
      </c>
      <c r="BK420" t="s">
        <v>93</v>
      </c>
      <c r="BL420" t="s">
        <v>364</v>
      </c>
      <c r="BM420" t="s">
        <v>4846</v>
      </c>
      <c r="BN420" t="s">
        <v>74</v>
      </c>
      <c r="BO420" t="s">
        <v>74</v>
      </c>
      <c r="BP420" t="s">
        <v>74</v>
      </c>
      <c r="BQ420" t="s">
        <v>74</v>
      </c>
      <c r="BR420" t="s">
        <v>96</v>
      </c>
      <c r="BS420" t="s">
        <v>4867</v>
      </c>
      <c r="BT420" t="str">
        <f>HYPERLINK("https%3A%2F%2Fwww.webofscience.com%2Fwos%2Fwoscc%2Ffull-record%2FWOS:A1994NC60500012","View Full Record in Web of Science")</f>
        <v>View Full Record in Web of Science</v>
      </c>
    </row>
    <row r="421" spans="1:72" x14ac:dyDescent="0.15">
      <c r="A421" t="s">
        <v>72</v>
      </c>
      <c r="B421" t="s">
        <v>4579</v>
      </c>
      <c r="C421" t="s">
        <v>74</v>
      </c>
      <c r="D421" t="s">
        <v>74</v>
      </c>
      <c r="E421" t="s">
        <v>74</v>
      </c>
      <c r="F421" t="s">
        <v>4579</v>
      </c>
      <c r="G421" t="s">
        <v>74</v>
      </c>
      <c r="H421" t="s">
        <v>74</v>
      </c>
      <c r="I421" t="s">
        <v>4868</v>
      </c>
      <c r="J421" t="s">
        <v>369</v>
      </c>
      <c r="K421" t="s">
        <v>74</v>
      </c>
      <c r="L421" t="s">
        <v>74</v>
      </c>
      <c r="M421" t="s">
        <v>77</v>
      </c>
      <c r="N421" t="s">
        <v>78</v>
      </c>
      <c r="O421" t="s">
        <v>74</v>
      </c>
      <c r="P421" t="s">
        <v>74</v>
      </c>
      <c r="Q421" t="s">
        <v>74</v>
      </c>
      <c r="R421" t="s">
        <v>74</v>
      </c>
      <c r="S421" t="s">
        <v>74</v>
      </c>
      <c r="T421" t="s">
        <v>74</v>
      </c>
      <c r="U421" t="s">
        <v>4869</v>
      </c>
      <c r="V421" t="s">
        <v>4870</v>
      </c>
      <c r="W421" t="s">
        <v>74</v>
      </c>
      <c r="X421" t="s">
        <v>74</v>
      </c>
      <c r="Y421" t="s">
        <v>4871</v>
      </c>
      <c r="Z421" t="s">
        <v>74</v>
      </c>
      <c r="AA421" t="s">
        <v>74</v>
      </c>
      <c r="AB421" t="s">
        <v>74</v>
      </c>
      <c r="AC421" t="s">
        <v>74</v>
      </c>
      <c r="AD421" t="s">
        <v>74</v>
      </c>
      <c r="AE421" t="s">
        <v>74</v>
      </c>
      <c r="AF421" t="s">
        <v>74</v>
      </c>
      <c r="AG421">
        <v>59</v>
      </c>
      <c r="AH421">
        <v>58</v>
      </c>
      <c r="AI421">
        <v>63</v>
      </c>
      <c r="AJ421">
        <v>4</v>
      </c>
      <c r="AK421">
        <v>14</v>
      </c>
      <c r="AL421" t="s">
        <v>284</v>
      </c>
      <c r="AM421" t="s">
        <v>285</v>
      </c>
      <c r="AN421" t="s">
        <v>286</v>
      </c>
      <c r="AO421" t="s">
        <v>377</v>
      </c>
      <c r="AP421" t="s">
        <v>378</v>
      </c>
      <c r="AQ421" t="s">
        <v>74</v>
      </c>
      <c r="AR421" t="s">
        <v>379</v>
      </c>
      <c r="AS421" t="s">
        <v>380</v>
      </c>
      <c r="AT421" t="s">
        <v>4872</v>
      </c>
      <c r="AU421">
        <v>1994</v>
      </c>
      <c r="AV421">
        <v>99</v>
      </c>
      <c r="AW421" t="s">
        <v>4873</v>
      </c>
      <c r="AX421" t="s">
        <v>74</v>
      </c>
      <c r="AY421" t="s">
        <v>74</v>
      </c>
      <c r="AZ421" t="s">
        <v>74</v>
      </c>
      <c r="BA421" t="s">
        <v>74</v>
      </c>
      <c r="BB421">
        <v>4683</v>
      </c>
      <c r="BC421">
        <v>4702</v>
      </c>
      <c r="BD421" t="s">
        <v>74</v>
      </c>
      <c r="BE421" t="s">
        <v>4874</v>
      </c>
      <c r="BF421" t="str">
        <f>HYPERLINK("http://dx.doi.org/10.1029/93JB02756","http://dx.doi.org/10.1029/93JB02756")</f>
        <v>http://dx.doi.org/10.1029/93JB02756</v>
      </c>
      <c r="BG421" t="s">
        <v>74</v>
      </c>
      <c r="BH421" t="s">
        <v>74</v>
      </c>
      <c r="BI421">
        <v>20</v>
      </c>
      <c r="BJ421" t="s">
        <v>265</v>
      </c>
      <c r="BK421" t="s">
        <v>93</v>
      </c>
      <c r="BL421" t="s">
        <v>265</v>
      </c>
      <c r="BM421" t="s">
        <v>4875</v>
      </c>
      <c r="BN421" t="s">
        <v>74</v>
      </c>
      <c r="BO421" t="s">
        <v>74</v>
      </c>
      <c r="BP421" t="s">
        <v>74</v>
      </c>
      <c r="BQ421" t="s">
        <v>74</v>
      </c>
      <c r="BR421" t="s">
        <v>96</v>
      </c>
      <c r="BS421" t="s">
        <v>4876</v>
      </c>
      <c r="BT421" t="str">
        <f>HYPERLINK("https%3A%2F%2Fwww.webofscience.com%2Fwos%2Fwoscc%2Ffull-record%2FWOS:A1994NB20700028","View Full Record in Web of Science")</f>
        <v>View Full Record in Web of Science</v>
      </c>
    </row>
    <row r="422" spans="1:72" x14ac:dyDescent="0.15">
      <c r="A422" t="s">
        <v>72</v>
      </c>
      <c r="B422" t="s">
        <v>1396</v>
      </c>
      <c r="C422" t="s">
        <v>74</v>
      </c>
      <c r="D422" t="s">
        <v>74</v>
      </c>
      <c r="E422" t="s">
        <v>74</v>
      </c>
      <c r="F422" t="s">
        <v>1396</v>
      </c>
      <c r="G422" t="s">
        <v>74</v>
      </c>
      <c r="H422" t="s">
        <v>74</v>
      </c>
      <c r="I422" t="s">
        <v>4877</v>
      </c>
      <c r="J422" t="s">
        <v>395</v>
      </c>
      <c r="K422" t="s">
        <v>74</v>
      </c>
      <c r="L422" t="s">
        <v>74</v>
      </c>
      <c r="M422" t="s">
        <v>77</v>
      </c>
      <c r="N422" t="s">
        <v>396</v>
      </c>
      <c r="O422" t="s">
        <v>74</v>
      </c>
      <c r="P422" t="s">
        <v>74</v>
      </c>
      <c r="Q422" t="s">
        <v>74</v>
      </c>
      <c r="R422" t="s">
        <v>74</v>
      </c>
      <c r="S422" t="s">
        <v>74</v>
      </c>
      <c r="T422" t="s">
        <v>74</v>
      </c>
      <c r="U422" t="s">
        <v>74</v>
      </c>
      <c r="V422" t="s">
        <v>74</v>
      </c>
      <c r="W422" t="s">
        <v>74</v>
      </c>
      <c r="X422" t="s">
        <v>74</v>
      </c>
      <c r="Y422" t="s">
        <v>74</v>
      </c>
      <c r="Z422" t="s">
        <v>74</v>
      </c>
      <c r="AA422" t="s">
        <v>74</v>
      </c>
      <c r="AB422" t="s">
        <v>74</v>
      </c>
      <c r="AC422" t="s">
        <v>74</v>
      </c>
      <c r="AD422" t="s">
        <v>74</v>
      </c>
      <c r="AE422" t="s">
        <v>74</v>
      </c>
      <c r="AF422" t="s">
        <v>74</v>
      </c>
      <c r="AG422">
        <v>0</v>
      </c>
      <c r="AH422">
        <v>0</v>
      </c>
      <c r="AI422">
        <v>0</v>
      </c>
      <c r="AJ422">
        <v>0</v>
      </c>
      <c r="AK422">
        <v>0</v>
      </c>
      <c r="AL422" t="s">
        <v>397</v>
      </c>
      <c r="AM422" t="s">
        <v>305</v>
      </c>
      <c r="AN422" t="s">
        <v>398</v>
      </c>
      <c r="AO422" t="s">
        <v>399</v>
      </c>
      <c r="AP422" t="s">
        <v>74</v>
      </c>
      <c r="AQ422" t="s">
        <v>74</v>
      </c>
      <c r="AR422" t="s">
        <v>400</v>
      </c>
      <c r="AS422" t="s">
        <v>401</v>
      </c>
      <c r="AT422" t="s">
        <v>4878</v>
      </c>
      <c r="AU422">
        <v>1994</v>
      </c>
      <c r="AV422">
        <v>141</v>
      </c>
      <c r="AW422">
        <v>1915</v>
      </c>
      <c r="AX422" t="s">
        <v>74</v>
      </c>
      <c r="AY422" t="s">
        <v>74</v>
      </c>
      <c r="AZ422" t="s">
        <v>74</v>
      </c>
      <c r="BA422" t="s">
        <v>74</v>
      </c>
      <c r="BB422">
        <v>12</v>
      </c>
      <c r="BC422">
        <v>12</v>
      </c>
      <c r="BD422" t="s">
        <v>74</v>
      </c>
      <c r="BE422" t="s">
        <v>74</v>
      </c>
      <c r="BF422" t="s">
        <v>74</v>
      </c>
      <c r="BG422" t="s">
        <v>74</v>
      </c>
      <c r="BH422" t="s">
        <v>74</v>
      </c>
      <c r="BI422">
        <v>1</v>
      </c>
      <c r="BJ422" t="s">
        <v>402</v>
      </c>
      <c r="BK422" t="s">
        <v>93</v>
      </c>
      <c r="BL422" t="s">
        <v>403</v>
      </c>
      <c r="BM422" t="s">
        <v>4879</v>
      </c>
      <c r="BN422" t="s">
        <v>74</v>
      </c>
      <c r="BO422" t="s">
        <v>74</v>
      </c>
      <c r="BP422" t="s">
        <v>74</v>
      </c>
      <c r="BQ422" t="s">
        <v>74</v>
      </c>
      <c r="BR422" t="s">
        <v>96</v>
      </c>
      <c r="BS422" t="s">
        <v>4880</v>
      </c>
      <c r="BT422" t="str">
        <f>HYPERLINK("https%3A%2F%2Fwww.webofscience.com%2Fwos%2Fwoscc%2Ffull-record%2FWOS:A1994MZ65800020","View Full Record in Web of Science")</f>
        <v>View Full Record in Web of Science</v>
      </c>
    </row>
    <row r="423" spans="1:72" x14ac:dyDescent="0.15">
      <c r="A423" t="s">
        <v>72</v>
      </c>
      <c r="B423" t="s">
        <v>4881</v>
      </c>
      <c r="C423" t="s">
        <v>74</v>
      </c>
      <c r="D423" t="s">
        <v>74</v>
      </c>
      <c r="E423" t="s">
        <v>74</v>
      </c>
      <c r="F423" t="s">
        <v>4881</v>
      </c>
      <c r="G423" t="s">
        <v>74</v>
      </c>
      <c r="H423" t="s">
        <v>74</v>
      </c>
      <c r="I423" t="s">
        <v>4882</v>
      </c>
      <c r="J423" t="s">
        <v>413</v>
      </c>
      <c r="K423" t="s">
        <v>74</v>
      </c>
      <c r="L423" t="s">
        <v>74</v>
      </c>
      <c r="M423" t="s">
        <v>77</v>
      </c>
      <c r="N423" t="s">
        <v>557</v>
      </c>
      <c r="O423" t="s">
        <v>74</v>
      </c>
      <c r="P423" t="s">
        <v>74</v>
      </c>
      <c r="Q423" t="s">
        <v>74</v>
      </c>
      <c r="R423" t="s">
        <v>74</v>
      </c>
      <c r="S423" t="s">
        <v>74</v>
      </c>
      <c r="T423" t="s">
        <v>74</v>
      </c>
      <c r="U423" t="s">
        <v>74</v>
      </c>
      <c r="V423" t="s">
        <v>74</v>
      </c>
      <c r="W423" t="s">
        <v>74</v>
      </c>
      <c r="X423" t="s">
        <v>74</v>
      </c>
      <c r="Y423" t="s">
        <v>416</v>
      </c>
      <c r="Z423" t="s">
        <v>74</v>
      </c>
      <c r="AA423" t="s">
        <v>74</v>
      </c>
      <c r="AB423" t="s">
        <v>74</v>
      </c>
      <c r="AC423" t="s">
        <v>74</v>
      </c>
      <c r="AD423" t="s">
        <v>74</v>
      </c>
      <c r="AE423" t="s">
        <v>74</v>
      </c>
      <c r="AF423" t="s">
        <v>74</v>
      </c>
      <c r="AG423">
        <v>0</v>
      </c>
      <c r="AH423">
        <v>27</v>
      </c>
      <c r="AI423">
        <v>29</v>
      </c>
      <c r="AJ423">
        <v>0</v>
      </c>
      <c r="AK423">
        <v>3</v>
      </c>
      <c r="AL423" t="s">
        <v>418</v>
      </c>
      <c r="AM423" t="s">
        <v>419</v>
      </c>
      <c r="AN423" t="s">
        <v>420</v>
      </c>
      <c r="AO423" t="s">
        <v>421</v>
      </c>
      <c r="AP423" t="s">
        <v>74</v>
      </c>
      <c r="AQ423" t="s">
        <v>74</v>
      </c>
      <c r="AR423" t="s">
        <v>422</v>
      </c>
      <c r="AS423" t="s">
        <v>423</v>
      </c>
      <c r="AT423" t="s">
        <v>4883</v>
      </c>
      <c r="AU423">
        <v>1994</v>
      </c>
      <c r="AV423">
        <v>2</v>
      </c>
      <c r="AW423">
        <v>1</v>
      </c>
      <c r="AX423" t="s">
        <v>74</v>
      </c>
      <c r="AY423" t="s">
        <v>74</v>
      </c>
      <c r="AZ423" t="s">
        <v>74</v>
      </c>
      <c r="BA423" t="s">
        <v>74</v>
      </c>
      <c r="BB423">
        <v>57</v>
      </c>
      <c r="BC423">
        <v>60</v>
      </c>
      <c r="BD423" t="s">
        <v>74</v>
      </c>
      <c r="BE423" t="s">
        <v>74</v>
      </c>
      <c r="BF423" t="s">
        <v>74</v>
      </c>
      <c r="BG423" t="s">
        <v>74</v>
      </c>
      <c r="BH423" t="s">
        <v>74</v>
      </c>
      <c r="BI423">
        <v>4</v>
      </c>
      <c r="BJ423" t="s">
        <v>425</v>
      </c>
      <c r="BK423" t="s">
        <v>93</v>
      </c>
      <c r="BL423" t="s">
        <v>425</v>
      </c>
      <c r="BM423" t="s">
        <v>4884</v>
      </c>
      <c r="BN423" t="s">
        <v>74</v>
      </c>
      <c r="BO423" t="s">
        <v>74</v>
      </c>
      <c r="BP423" t="s">
        <v>74</v>
      </c>
      <c r="BQ423" t="s">
        <v>74</v>
      </c>
      <c r="BR423" t="s">
        <v>96</v>
      </c>
      <c r="BS423" t="s">
        <v>4885</v>
      </c>
      <c r="BT423" t="str">
        <f>HYPERLINK("https%3A%2F%2Fwww.webofscience.com%2Fwos%2Fwoscc%2Ffull-record%2FWOS:A1994QK41500010","View Full Record in Web of Science")</f>
        <v>View Full Record in Web of Science</v>
      </c>
    </row>
    <row r="424" spans="1:72" x14ac:dyDescent="0.15">
      <c r="A424" t="s">
        <v>72</v>
      </c>
      <c r="B424" t="s">
        <v>486</v>
      </c>
      <c r="C424" t="s">
        <v>74</v>
      </c>
      <c r="D424" t="s">
        <v>74</v>
      </c>
      <c r="E424" t="s">
        <v>74</v>
      </c>
      <c r="F424" t="s">
        <v>486</v>
      </c>
      <c r="G424" t="s">
        <v>74</v>
      </c>
      <c r="H424" t="s">
        <v>74</v>
      </c>
      <c r="I424" t="s">
        <v>4886</v>
      </c>
      <c r="J424" t="s">
        <v>488</v>
      </c>
      <c r="K424" t="s">
        <v>74</v>
      </c>
      <c r="L424" t="s">
        <v>74</v>
      </c>
      <c r="M424" t="s">
        <v>77</v>
      </c>
      <c r="N424" t="s">
        <v>396</v>
      </c>
      <c r="O424" t="s">
        <v>74</v>
      </c>
      <c r="P424" t="s">
        <v>74</v>
      </c>
      <c r="Q424" t="s">
        <v>74</v>
      </c>
      <c r="R424" t="s">
        <v>74</v>
      </c>
      <c r="S424" t="s">
        <v>74</v>
      </c>
      <c r="T424" t="s">
        <v>74</v>
      </c>
      <c r="U424" t="s">
        <v>74</v>
      </c>
      <c r="V424" t="s">
        <v>74</v>
      </c>
      <c r="W424" t="s">
        <v>74</v>
      </c>
      <c r="X424" t="s">
        <v>74</v>
      </c>
      <c r="Y424" t="s">
        <v>74</v>
      </c>
      <c r="Z424" t="s">
        <v>74</v>
      </c>
      <c r="AA424" t="s">
        <v>74</v>
      </c>
      <c r="AB424" t="s">
        <v>74</v>
      </c>
      <c r="AC424" t="s">
        <v>74</v>
      </c>
      <c r="AD424" t="s">
        <v>74</v>
      </c>
      <c r="AE424" t="s">
        <v>74</v>
      </c>
      <c r="AF424" t="s">
        <v>74</v>
      </c>
      <c r="AG424">
        <v>0</v>
      </c>
      <c r="AH424">
        <v>0</v>
      </c>
      <c r="AI424">
        <v>0</v>
      </c>
      <c r="AJ424">
        <v>0</v>
      </c>
      <c r="AK424">
        <v>0</v>
      </c>
      <c r="AL424" t="s">
        <v>489</v>
      </c>
      <c r="AM424" t="s">
        <v>109</v>
      </c>
      <c r="AN424" t="s">
        <v>490</v>
      </c>
      <c r="AO424" t="s">
        <v>491</v>
      </c>
      <c r="AP424" t="s">
        <v>74</v>
      </c>
      <c r="AQ424" t="s">
        <v>74</v>
      </c>
      <c r="AR424" t="s">
        <v>492</v>
      </c>
      <c r="AS424" t="s">
        <v>493</v>
      </c>
      <c r="AT424" t="s">
        <v>4883</v>
      </c>
      <c r="AU424">
        <v>1994</v>
      </c>
      <c r="AV424">
        <v>6</v>
      </c>
      <c r="AW424">
        <v>1</v>
      </c>
      <c r="AX424" t="s">
        <v>74</v>
      </c>
      <c r="AY424" t="s">
        <v>74</v>
      </c>
      <c r="AZ424" t="s">
        <v>74</v>
      </c>
      <c r="BA424" t="s">
        <v>74</v>
      </c>
      <c r="BB424">
        <v>1</v>
      </c>
      <c r="BC424">
        <v>1</v>
      </c>
      <c r="BD424" t="s">
        <v>74</v>
      </c>
      <c r="BE424" t="s">
        <v>74</v>
      </c>
      <c r="BF424" t="s">
        <v>74</v>
      </c>
      <c r="BG424" t="s">
        <v>74</v>
      </c>
      <c r="BH424" t="s">
        <v>74</v>
      </c>
      <c r="BI424">
        <v>1</v>
      </c>
      <c r="BJ424" t="s">
        <v>495</v>
      </c>
      <c r="BK424" t="s">
        <v>93</v>
      </c>
      <c r="BL424" t="s">
        <v>496</v>
      </c>
      <c r="BM424" t="s">
        <v>4887</v>
      </c>
      <c r="BN424" t="s">
        <v>74</v>
      </c>
      <c r="BO424" t="s">
        <v>74</v>
      </c>
      <c r="BP424" t="s">
        <v>74</v>
      </c>
      <c r="BQ424" t="s">
        <v>74</v>
      </c>
      <c r="BR424" t="s">
        <v>96</v>
      </c>
      <c r="BS424" t="s">
        <v>4888</v>
      </c>
      <c r="BT424" t="str">
        <f>HYPERLINK("https%3A%2F%2Fwww.webofscience.com%2Fwos%2Fwoscc%2Ffull-record%2FWOS:A1994NA19100001","View Full Record in Web of Science")</f>
        <v>View Full Record in Web of Science</v>
      </c>
    </row>
    <row r="425" spans="1:72" x14ac:dyDescent="0.15">
      <c r="A425" t="s">
        <v>72</v>
      </c>
      <c r="B425" t="s">
        <v>4889</v>
      </c>
      <c r="C425" t="s">
        <v>74</v>
      </c>
      <c r="D425" t="s">
        <v>74</v>
      </c>
      <c r="E425" t="s">
        <v>74</v>
      </c>
      <c r="F425" t="s">
        <v>4889</v>
      </c>
      <c r="G425" t="s">
        <v>74</v>
      </c>
      <c r="H425" t="s">
        <v>74</v>
      </c>
      <c r="I425" t="s">
        <v>4890</v>
      </c>
      <c r="J425" t="s">
        <v>488</v>
      </c>
      <c r="K425" t="s">
        <v>74</v>
      </c>
      <c r="L425" t="s">
        <v>74</v>
      </c>
      <c r="M425" t="s">
        <v>77</v>
      </c>
      <c r="N425" t="s">
        <v>794</v>
      </c>
      <c r="O425" t="s">
        <v>74</v>
      </c>
      <c r="P425" t="s">
        <v>74</v>
      </c>
      <c r="Q425" t="s">
        <v>74</v>
      </c>
      <c r="R425" t="s">
        <v>74</v>
      </c>
      <c r="S425" t="s">
        <v>74</v>
      </c>
      <c r="T425" t="s">
        <v>4891</v>
      </c>
      <c r="U425" t="s">
        <v>74</v>
      </c>
      <c r="V425" t="s">
        <v>4892</v>
      </c>
      <c r="W425" t="s">
        <v>74</v>
      </c>
      <c r="X425" t="s">
        <v>74</v>
      </c>
      <c r="Y425" t="s">
        <v>4893</v>
      </c>
      <c r="Z425" t="s">
        <v>74</v>
      </c>
      <c r="AA425" t="s">
        <v>74</v>
      </c>
      <c r="AB425" t="s">
        <v>74</v>
      </c>
      <c r="AC425" t="s">
        <v>74</v>
      </c>
      <c r="AD425" t="s">
        <v>74</v>
      </c>
      <c r="AE425" t="s">
        <v>74</v>
      </c>
      <c r="AF425" t="s">
        <v>74</v>
      </c>
      <c r="AG425">
        <v>0</v>
      </c>
      <c r="AH425">
        <v>42</v>
      </c>
      <c r="AI425">
        <v>46</v>
      </c>
      <c r="AJ425">
        <v>0</v>
      </c>
      <c r="AK425">
        <v>1</v>
      </c>
      <c r="AL425" t="s">
        <v>489</v>
      </c>
      <c r="AM425" t="s">
        <v>109</v>
      </c>
      <c r="AN425" t="s">
        <v>490</v>
      </c>
      <c r="AO425" t="s">
        <v>491</v>
      </c>
      <c r="AP425" t="s">
        <v>74</v>
      </c>
      <c r="AQ425" t="s">
        <v>74</v>
      </c>
      <c r="AR425" t="s">
        <v>492</v>
      </c>
      <c r="AS425" t="s">
        <v>493</v>
      </c>
      <c r="AT425" t="s">
        <v>4883</v>
      </c>
      <c r="AU425">
        <v>1994</v>
      </c>
      <c r="AV425">
        <v>6</v>
      </c>
      <c r="AW425">
        <v>1</v>
      </c>
      <c r="AX425" t="s">
        <v>74</v>
      </c>
      <c r="AY425" t="s">
        <v>74</v>
      </c>
      <c r="AZ425" t="s">
        <v>74</v>
      </c>
      <c r="BA425" t="s">
        <v>74</v>
      </c>
      <c r="BB425">
        <v>3</v>
      </c>
      <c r="BC425">
        <v>15</v>
      </c>
      <c r="BD425" t="s">
        <v>74</v>
      </c>
      <c r="BE425" t="s">
        <v>4894</v>
      </c>
      <c r="BF425" t="str">
        <f>HYPERLINK("http://dx.doi.org/10.1017/S0954102094000027","http://dx.doi.org/10.1017/S0954102094000027")</f>
        <v>http://dx.doi.org/10.1017/S0954102094000027</v>
      </c>
      <c r="BG425" t="s">
        <v>74</v>
      </c>
      <c r="BH425" t="s">
        <v>74</v>
      </c>
      <c r="BI425">
        <v>13</v>
      </c>
      <c r="BJ425" t="s">
        <v>495</v>
      </c>
      <c r="BK425" t="s">
        <v>93</v>
      </c>
      <c r="BL425" t="s">
        <v>496</v>
      </c>
      <c r="BM425" t="s">
        <v>4887</v>
      </c>
      <c r="BN425" t="s">
        <v>74</v>
      </c>
      <c r="BO425" t="s">
        <v>74</v>
      </c>
      <c r="BP425" t="s">
        <v>74</v>
      </c>
      <c r="BQ425" t="s">
        <v>74</v>
      </c>
      <c r="BR425" t="s">
        <v>96</v>
      </c>
      <c r="BS425" t="s">
        <v>4895</v>
      </c>
      <c r="BT425" t="str">
        <f>HYPERLINK("https%3A%2F%2Fwww.webofscience.com%2Fwos%2Fwoscc%2Ffull-record%2FWOS:A1994NA19100002","View Full Record in Web of Science")</f>
        <v>View Full Record in Web of Science</v>
      </c>
    </row>
    <row r="426" spans="1:72" x14ac:dyDescent="0.15">
      <c r="A426" t="s">
        <v>72</v>
      </c>
      <c r="B426" t="s">
        <v>4896</v>
      </c>
      <c r="C426" t="s">
        <v>74</v>
      </c>
      <c r="D426" t="s">
        <v>74</v>
      </c>
      <c r="E426" t="s">
        <v>74</v>
      </c>
      <c r="F426" t="s">
        <v>4896</v>
      </c>
      <c r="G426" t="s">
        <v>74</v>
      </c>
      <c r="H426" t="s">
        <v>74</v>
      </c>
      <c r="I426" t="s">
        <v>4897</v>
      </c>
      <c r="J426" t="s">
        <v>488</v>
      </c>
      <c r="K426" t="s">
        <v>74</v>
      </c>
      <c r="L426" t="s">
        <v>74</v>
      </c>
      <c r="M426" t="s">
        <v>77</v>
      </c>
      <c r="N426" t="s">
        <v>78</v>
      </c>
      <c r="O426" t="s">
        <v>74</v>
      </c>
      <c r="P426" t="s">
        <v>74</v>
      </c>
      <c r="Q426" t="s">
        <v>74</v>
      </c>
      <c r="R426" t="s">
        <v>74</v>
      </c>
      <c r="S426" t="s">
        <v>74</v>
      </c>
      <c r="T426" t="s">
        <v>4898</v>
      </c>
      <c r="U426" t="s">
        <v>74</v>
      </c>
      <c r="V426" t="s">
        <v>4899</v>
      </c>
      <c r="W426" t="s">
        <v>74</v>
      </c>
      <c r="X426" t="s">
        <v>74</v>
      </c>
      <c r="Y426" t="s">
        <v>4900</v>
      </c>
      <c r="Z426" t="s">
        <v>74</v>
      </c>
      <c r="AA426" t="s">
        <v>74</v>
      </c>
      <c r="AB426" t="s">
        <v>74</v>
      </c>
      <c r="AC426" t="s">
        <v>74</v>
      </c>
      <c r="AD426" t="s">
        <v>74</v>
      </c>
      <c r="AE426" t="s">
        <v>74</v>
      </c>
      <c r="AF426" t="s">
        <v>74</v>
      </c>
      <c r="AG426">
        <v>0</v>
      </c>
      <c r="AH426">
        <v>40</v>
      </c>
      <c r="AI426">
        <v>42</v>
      </c>
      <c r="AJ426">
        <v>0</v>
      </c>
      <c r="AK426">
        <v>12</v>
      </c>
      <c r="AL426" t="s">
        <v>631</v>
      </c>
      <c r="AM426" t="s">
        <v>84</v>
      </c>
      <c r="AN426" t="s">
        <v>632</v>
      </c>
      <c r="AO426" t="s">
        <v>491</v>
      </c>
      <c r="AP426" t="s">
        <v>74</v>
      </c>
      <c r="AQ426" t="s">
        <v>74</v>
      </c>
      <c r="AR426" t="s">
        <v>492</v>
      </c>
      <c r="AS426" t="s">
        <v>493</v>
      </c>
      <c r="AT426" t="s">
        <v>4883</v>
      </c>
      <c r="AU426">
        <v>1994</v>
      </c>
      <c r="AV426">
        <v>6</v>
      </c>
      <c r="AW426">
        <v>1</v>
      </c>
      <c r="AX426" t="s">
        <v>74</v>
      </c>
      <c r="AY426" t="s">
        <v>74</v>
      </c>
      <c r="AZ426" t="s">
        <v>74</v>
      </c>
      <c r="BA426" t="s">
        <v>74</v>
      </c>
      <c r="BB426">
        <v>17</v>
      </c>
      <c r="BC426">
        <v>27</v>
      </c>
      <c r="BD426" t="s">
        <v>74</v>
      </c>
      <c r="BE426" t="s">
        <v>74</v>
      </c>
      <c r="BF426" t="s">
        <v>74</v>
      </c>
      <c r="BG426" t="s">
        <v>74</v>
      </c>
      <c r="BH426" t="s">
        <v>74</v>
      </c>
      <c r="BI426">
        <v>11</v>
      </c>
      <c r="BJ426" t="s">
        <v>495</v>
      </c>
      <c r="BK426" t="s">
        <v>93</v>
      </c>
      <c r="BL426" t="s">
        <v>496</v>
      </c>
      <c r="BM426" t="s">
        <v>4887</v>
      </c>
      <c r="BN426" t="s">
        <v>74</v>
      </c>
      <c r="BO426" t="s">
        <v>74</v>
      </c>
      <c r="BP426" t="s">
        <v>74</v>
      </c>
      <c r="BQ426" t="s">
        <v>74</v>
      </c>
      <c r="BR426" t="s">
        <v>96</v>
      </c>
      <c r="BS426" t="s">
        <v>4901</v>
      </c>
      <c r="BT426" t="str">
        <f>HYPERLINK("https%3A%2F%2Fwww.webofscience.com%2Fwos%2Fwoscc%2Ffull-record%2FWOS:A1994NA19100003","View Full Record in Web of Science")</f>
        <v>View Full Record in Web of Science</v>
      </c>
    </row>
    <row r="427" spans="1:72" x14ac:dyDescent="0.15">
      <c r="A427" t="s">
        <v>72</v>
      </c>
      <c r="B427" t="s">
        <v>4902</v>
      </c>
      <c r="C427" t="s">
        <v>74</v>
      </c>
      <c r="D427" t="s">
        <v>74</v>
      </c>
      <c r="E427" t="s">
        <v>74</v>
      </c>
      <c r="F427" t="s">
        <v>4902</v>
      </c>
      <c r="G427" t="s">
        <v>74</v>
      </c>
      <c r="H427" t="s">
        <v>74</v>
      </c>
      <c r="I427" t="s">
        <v>4903</v>
      </c>
      <c r="J427" t="s">
        <v>488</v>
      </c>
      <c r="K427" t="s">
        <v>74</v>
      </c>
      <c r="L427" t="s">
        <v>74</v>
      </c>
      <c r="M427" t="s">
        <v>77</v>
      </c>
      <c r="N427" t="s">
        <v>78</v>
      </c>
      <c r="O427" t="s">
        <v>74</v>
      </c>
      <c r="P427" t="s">
        <v>74</v>
      </c>
      <c r="Q427" t="s">
        <v>74</v>
      </c>
      <c r="R427" t="s">
        <v>74</v>
      </c>
      <c r="S427" t="s">
        <v>74</v>
      </c>
      <c r="T427" t="s">
        <v>4904</v>
      </c>
      <c r="U427" t="s">
        <v>74</v>
      </c>
      <c r="V427" t="s">
        <v>4905</v>
      </c>
      <c r="W427" t="s">
        <v>74</v>
      </c>
      <c r="X427" t="s">
        <v>74</v>
      </c>
      <c r="Y427" t="s">
        <v>4906</v>
      </c>
      <c r="Z427" t="s">
        <v>74</v>
      </c>
      <c r="AA427" t="s">
        <v>593</v>
      </c>
      <c r="AB427" t="s">
        <v>594</v>
      </c>
      <c r="AC427" t="s">
        <v>74</v>
      </c>
      <c r="AD427" t="s">
        <v>74</v>
      </c>
      <c r="AE427" t="s">
        <v>74</v>
      </c>
      <c r="AF427" t="s">
        <v>74</v>
      </c>
      <c r="AG427">
        <v>0</v>
      </c>
      <c r="AH427">
        <v>15</v>
      </c>
      <c r="AI427">
        <v>15</v>
      </c>
      <c r="AJ427">
        <v>0</v>
      </c>
      <c r="AK427">
        <v>0</v>
      </c>
      <c r="AL427" t="s">
        <v>631</v>
      </c>
      <c r="AM427" t="s">
        <v>84</v>
      </c>
      <c r="AN427" t="s">
        <v>632</v>
      </c>
      <c r="AO427" t="s">
        <v>491</v>
      </c>
      <c r="AP427" t="s">
        <v>74</v>
      </c>
      <c r="AQ427" t="s">
        <v>74</v>
      </c>
      <c r="AR427" t="s">
        <v>492</v>
      </c>
      <c r="AS427" t="s">
        <v>493</v>
      </c>
      <c r="AT427" t="s">
        <v>4883</v>
      </c>
      <c r="AU427">
        <v>1994</v>
      </c>
      <c r="AV427">
        <v>6</v>
      </c>
      <c r="AW427">
        <v>1</v>
      </c>
      <c r="AX427" t="s">
        <v>74</v>
      </c>
      <c r="AY427" t="s">
        <v>74</v>
      </c>
      <c r="AZ427" t="s">
        <v>74</v>
      </c>
      <c r="BA427" t="s">
        <v>74</v>
      </c>
      <c r="BB427">
        <v>29</v>
      </c>
      <c r="BC427">
        <v>36</v>
      </c>
      <c r="BD427" t="s">
        <v>74</v>
      </c>
      <c r="BE427" t="s">
        <v>4907</v>
      </c>
      <c r="BF427" t="str">
        <f>HYPERLINK("http://dx.doi.org/10.1017/S0954102094000040","http://dx.doi.org/10.1017/S0954102094000040")</f>
        <v>http://dx.doi.org/10.1017/S0954102094000040</v>
      </c>
      <c r="BG427" t="s">
        <v>74</v>
      </c>
      <c r="BH427" t="s">
        <v>74</v>
      </c>
      <c r="BI427">
        <v>8</v>
      </c>
      <c r="BJ427" t="s">
        <v>495</v>
      </c>
      <c r="BK427" t="s">
        <v>93</v>
      </c>
      <c r="BL427" t="s">
        <v>496</v>
      </c>
      <c r="BM427" t="s">
        <v>4887</v>
      </c>
      <c r="BN427" t="s">
        <v>74</v>
      </c>
      <c r="BO427" t="s">
        <v>74</v>
      </c>
      <c r="BP427" t="s">
        <v>74</v>
      </c>
      <c r="BQ427" t="s">
        <v>74</v>
      </c>
      <c r="BR427" t="s">
        <v>96</v>
      </c>
      <c r="BS427" t="s">
        <v>4908</v>
      </c>
      <c r="BT427" t="str">
        <f>HYPERLINK("https%3A%2F%2Fwww.webofscience.com%2Fwos%2Fwoscc%2Ffull-record%2FWOS:A1994NA19100004","View Full Record in Web of Science")</f>
        <v>View Full Record in Web of Science</v>
      </c>
    </row>
    <row r="428" spans="1:72" x14ac:dyDescent="0.15">
      <c r="A428" t="s">
        <v>72</v>
      </c>
      <c r="B428" t="s">
        <v>4909</v>
      </c>
      <c r="C428" t="s">
        <v>74</v>
      </c>
      <c r="D428" t="s">
        <v>74</v>
      </c>
      <c r="E428" t="s">
        <v>74</v>
      </c>
      <c r="F428" t="s">
        <v>4909</v>
      </c>
      <c r="G428" t="s">
        <v>74</v>
      </c>
      <c r="H428" t="s">
        <v>74</v>
      </c>
      <c r="I428" t="s">
        <v>4910</v>
      </c>
      <c r="J428" t="s">
        <v>488</v>
      </c>
      <c r="K428" t="s">
        <v>74</v>
      </c>
      <c r="L428" t="s">
        <v>74</v>
      </c>
      <c r="M428" t="s">
        <v>77</v>
      </c>
      <c r="N428" t="s">
        <v>78</v>
      </c>
      <c r="O428" t="s">
        <v>74</v>
      </c>
      <c r="P428" t="s">
        <v>74</v>
      </c>
      <c r="Q428" t="s">
        <v>74</v>
      </c>
      <c r="R428" t="s">
        <v>74</v>
      </c>
      <c r="S428" t="s">
        <v>74</v>
      </c>
      <c r="T428" t="s">
        <v>4911</v>
      </c>
      <c r="U428" t="s">
        <v>74</v>
      </c>
      <c r="V428" t="s">
        <v>4912</v>
      </c>
      <c r="W428" t="s">
        <v>74</v>
      </c>
      <c r="X428" t="s">
        <v>74</v>
      </c>
      <c r="Y428" t="s">
        <v>4913</v>
      </c>
      <c r="Z428" t="s">
        <v>74</v>
      </c>
      <c r="AA428" t="s">
        <v>74</v>
      </c>
      <c r="AB428" t="s">
        <v>74</v>
      </c>
      <c r="AC428" t="s">
        <v>74</v>
      </c>
      <c r="AD428" t="s">
        <v>74</v>
      </c>
      <c r="AE428" t="s">
        <v>74</v>
      </c>
      <c r="AF428" t="s">
        <v>74</v>
      </c>
      <c r="AG428">
        <v>0</v>
      </c>
      <c r="AH428">
        <v>13</v>
      </c>
      <c r="AI428">
        <v>15</v>
      </c>
      <c r="AJ428">
        <v>0</v>
      </c>
      <c r="AK428">
        <v>8</v>
      </c>
      <c r="AL428" t="s">
        <v>489</v>
      </c>
      <c r="AM428" t="s">
        <v>109</v>
      </c>
      <c r="AN428" t="s">
        <v>490</v>
      </c>
      <c r="AO428" t="s">
        <v>491</v>
      </c>
      <c r="AP428" t="s">
        <v>74</v>
      </c>
      <c r="AQ428" t="s">
        <v>74</v>
      </c>
      <c r="AR428" t="s">
        <v>492</v>
      </c>
      <c r="AS428" t="s">
        <v>493</v>
      </c>
      <c r="AT428" t="s">
        <v>4883</v>
      </c>
      <c r="AU428">
        <v>1994</v>
      </c>
      <c r="AV428">
        <v>6</v>
      </c>
      <c r="AW428">
        <v>1</v>
      </c>
      <c r="AX428" t="s">
        <v>74</v>
      </c>
      <c r="AY428" t="s">
        <v>74</v>
      </c>
      <c r="AZ428" t="s">
        <v>74</v>
      </c>
      <c r="BA428" t="s">
        <v>74</v>
      </c>
      <c r="BB428">
        <v>37</v>
      </c>
      <c r="BC428">
        <v>44</v>
      </c>
      <c r="BD428" t="s">
        <v>74</v>
      </c>
      <c r="BE428" t="s">
        <v>4914</v>
      </c>
      <c r="BF428" t="str">
        <f>HYPERLINK("http://dx.doi.org/10.1017/S0954102094000052","http://dx.doi.org/10.1017/S0954102094000052")</f>
        <v>http://dx.doi.org/10.1017/S0954102094000052</v>
      </c>
      <c r="BG428" t="s">
        <v>74</v>
      </c>
      <c r="BH428" t="s">
        <v>74</v>
      </c>
      <c r="BI428">
        <v>8</v>
      </c>
      <c r="BJ428" t="s">
        <v>495</v>
      </c>
      <c r="BK428" t="s">
        <v>93</v>
      </c>
      <c r="BL428" t="s">
        <v>496</v>
      </c>
      <c r="BM428" t="s">
        <v>4887</v>
      </c>
      <c r="BN428" t="s">
        <v>74</v>
      </c>
      <c r="BO428" t="s">
        <v>74</v>
      </c>
      <c r="BP428" t="s">
        <v>74</v>
      </c>
      <c r="BQ428" t="s">
        <v>74</v>
      </c>
      <c r="BR428" t="s">
        <v>96</v>
      </c>
      <c r="BS428" t="s">
        <v>4915</v>
      </c>
      <c r="BT428" t="str">
        <f>HYPERLINK("https%3A%2F%2Fwww.webofscience.com%2Fwos%2Fwoscc%2Ffull-record%2FWOS:A1994NA19100005","View Full Record in Web of Science")</f>
        <v>View Full Record in Web of Science</v>
      </c>
    </row>
    <row r="429" spans="1:72" x14ac:dyDescent="0.15">
      <c r="A429" t="s">
        <v>72</v>
      </c>
      <c r="B429" t="s">
        <v>73</v>
      </c>
      <c r="C429" t="s">
        <v>74</v>
      </c>
      <c r="D429" t="s">
        <v>74</v>
      </c>
      <c r="E429" t="s">
        <v>74</v>
      </c>
      <c r="F429" t="s">
        <v>73</v>
      </c>
      <c r="G429" t="s">
        <v>74</v>
      </c>
      <c r="H429" t="s">
        <v>74</v>
      </c>
      <c r="I429" t="s">
        <v>4916</v>
      </c>
      <c r="J429" t="s">
        <v>488</v>
      </c>
      <c r="K429" t="s">
        <v>74</v>
      </c>
      <c r="L429" t="s">
        <v>74</v>
      </c>
      <c r="M429" t="s">
        <v>77</v>
      </c>
      <c r="N429" t="s">
        <v>78</v>
      </c>
      <c r="O429" t="s">
        <v>74</v>
      </c>
      <c r="P429" t="s">
        <v>74</v>
      </c>
      <c r="Q429" t="s">
        <v>74</v>
      </c>
      <c r="R429" t="s">
        <v>74</v>
      </c>
      <c r="S429" t="s">
        <v>74</v>
      </c>
      <c r="T429" t="s">
        <v>4917</v>
      </c>
      <c r="U429" t="s">
        <v>74</v>
      </c>
      <c r="V429" t="s">
        <v>4918</v>
      </c>
      <c r="W429" t="s">
        <v>74</v>
      </c>
      <c r="X429" t="s">
        <v>74</v>
      </c>
      <c r="Y429" t="s">
        <v>4919</v>
      </c>
      <c r="Z429" t="s">
        <v>74</v>
      </c>
      <c r="AA429" t="s">
        <v>74</v>
      </c>
      <c r="AB429" t="s">
        <v>74</v>
      </c>
      <c r="AC429" t="s">
        <v>74</v>
      </c>
      <c r="AD429" t="s">
        <v>74</v>
      </c>
      <c r="AE429" t="s">
        <v>74</v>
      </c>
      <c r="AF429" t="s">
        <v>74</v>
      </c>
      <c r="AG429">
        <v>0</v>
      </c>
      <c r="AH429">
        <v>19</v>
      </c>
      <c r="AI429">
        <v>24</v>
      </c>
      <c r="AJ429">
        <v>0</v>
      </c>
      <c r="AK429">
        <v>6</v>
      </c>
      <c r="AL429" t="s">
        <v>489</v>
      </c>
      <c r="AM429" t="s">
        <v>109</v>
      </c>
      <c r="AN429" t="s">
        <v>490</v>
      </c>
      <c r="AO429" t="s">
        <v>491</v>
      </c>
      <c r="AP429" t="s">
        <v>74</v>
      </c>
      <c r="AQ429" t="s">
        <v>74</v>
      </c>
      <c r="AR429" t="s">
        <v>492</v>
      </c>
      <c r="AS429" t="s">
        <v>493</v>
      </c>
      <c r="AT429" t="s">
        <v>4883</v>
      </c>
      <c r="AU429">
        <v>1994</v>
      </c>
      <c r="AV429">
        <v>6</v>
      </c>
      <c r="AW429">
        <v>1</v>
      </c>
      <c r="AX429" t="s">
        <v>74</v>
      </c>
      <c r="AY429" t="s">
        <v>74</v>
      </c>
      <c r="AZ429" t="s">
        <v>74</v>
      </c>
      <c r="BA429" t="s">
        <v>74</v>
      </c>
      <c r="BB429">
        <v>45</v>
      </c>
      <c r="BC429">
        <v>52</v>
      </c>
      <c r="BD429" t="s">
        <v>74</v>
      </c>
      <c r="BE429" t="s">
        <v>4920</v>
      </c>
      <c r="BF429" t="str">
        <f>HYPERLINK("http://dx.doi.org/10.1017/S0954102094000064","http://dx.doi.org/10.1017/S0954102094000064")</f>
        <v>http://dx.doi.org/10.1017/S0954102094000064</v>
      </c>
      <c r="BG429" t="s">
        <v>74</v>
      </c>
      <c r="BH429" t="s">
        <v>74</v>
      </c>
      <c r="BI429">
        <v>8</v>
      </c>
      <c r="BJ429" t="s">
        <v>495</v>
      </c>
      <c r="BK429" t="s">
        <v>93</v>
      </c>
      <c r="BL429" t="s">
        <v>496</v>
      </c>
      <c r="BM429" t="s">
        <v>4887</v>
      </c>
      <c r="BN429" t="s">
        <v>74</v>
      </c>
      <c r="BO429" t="s">
        <v>74</v>
      </c>
      <c r="BP429" t="s">
        <v>74</v>
      </c>
      <c r="BQ429" t="s">
        <v>74</v>
      </c>
      <c r="BR429" t="s">
        <v>96</v>
      </c>
      <c r="BS429" t="s">
        <v>4921</v>
      </c>
      <c r="BT429" t="str">
        <f>HYPERLINK("https%3A%2F%2Fwww.webofscience.com%2Fwos%2Fwoscc%2Ffull-record%2FWOS:A1994NA19100006","View Full Record in Web of Science")</f>
        <v>View Full Record in Web of Science</v>
      </c>
    </row>
    <row r="430" spans="1:72" x14ac:dyDescent="0.15">
      <c r="A430" t="s">
        <v>72</v>
      </c>
      <c r="B430" t="s">
        <v>643</v>
      </c>
      <c r="C430" t="s">
        <v>74</v>
      </c>
      <c r="D430" t="s">
        <v>74</v>
      </c>
      <c r="E430" t="s">
        <v>74</v>
      </c>
      <c r="F430" t="s">
        <v>643</v>
      </c>
      <c r="G430" t="s">
        <v>74</v>
      </c>
      <c r="H430" t="s">
        <v>74</v>
      </c>
      <c r="I430" t="s">
        <v>4922</v>
      </c>
      <c r="J430" t="s">
        <v>488</v>
      </c>
      <c r="K430" t="s">
        <v>74</v>
      </c>
      <c r="L430" t="s">
        <v>74</v>
      </c>
      <c r="M430" t="s">
        <v>77</v>
      </c>
      <c r="N430" t="s">
        <v>78</v>
      </c>
      <c r="O430" t="s">
        <v>74</v>
      </c>
      <c r="P430" t="s">
        <v>74</v>
      </c>
      <c r="Q430" t="s">
        <v>74</v>
      </c>
      <c r="R430" t="s">
        <v>74</v>
      </c>
      <c r="S430" t="s">
        <v>74</v>
      </c>
      <c r="T430" t="s">
        <v>4923</v>
      </c>
      <c r="U430" t="s">
        <v>74</v>
      </c>
      <c r="V430" t="s">
        <v>4924</v>
      </c>
      <c r="W430" t="s">
        <v>74</v>
      </c>
      <c r="X430" t="s">
        <v>74</v>
      </c>
      <c r="Y430" t="s">
        <v>4925</v>
      </c>
      <c r="Z430" t="s">
        <v>74</v>
      </c>
      <c r="AA430" t="s">
        <v>74</v>
      </c>
      <c r="AB430" t="s">
        <v>504</v>
      </c>
      <c r="AC430" t="s">
        <v>74</v>
      </c>
      <c r="AD430" t="s">
        <v>74</v>
      </c>
      <c r="AE430" t="s">
        <v>74</v>
      </c>
      <c r="AF430" t="s">
        <v>74</v>
      </c>
      <c r="AG430">
        <v>0</v>
      </c>
      <c r="AH430">
        <v>7</v>
      </c>
      <c r="AI430">
        <v>8</v>
      </c>
      <c r="AJ430">
        <v>0</v>
      </c>
      <c r="AK430">
        <v>3</v>
      </c>
      <c r="AL430" t="s">
        <v>489</v>
      </c>
      <c r="AM430" t="s">
        <v>109</v>
      </c>
      <c r="AN430" t="s">
        <v>490</v>
      </c>
      <c r="AO430" t="s">
        <v>491</v>
      </c>
      <c r="AP430" t="s">
        <v>74</v>
      </c>
      <c r="AQ430" t="s">
        <v>74</v>
      </c>
      <c r="AR430" t="s">
        <v>492</v>
      </c>
      <c r="AS430" t="s">
        <v>493</v>
      </c>
      <c r="AT430" t="s">
        <v>4883</v>
      </c>
      <c r="AU430">
        <v>1994</v>
      </c>
      <c r="AV430">
        <v>6</v>
      </c>
      <c r="AW430">
        <v>1</v>
      </c>
      <c r="AX430" t="s">
        <v>74</v>
      </c>
      <c r="AY430" t="s">
        <v>74</v>
      </c>
      <c r="AZ430" t="s">
        <v>74</v>
      </c>
      <c r="BA430" t="s">
        <v>74</v>
      </c>
      <c r="BB430">
        <v>53</v>
      </c>
      <c r="BC430">
        <v>59</v>
      </c>
      <c r="BD430" t="s">
        <v>74</v>
      </c>
      <c r="BE430" t="s">
        <v>4926</v>
      </c>
      <c r="BF430" t="str">
        <f>HYPERLINK("http://dx.doi.org/10.1017/S0954102094000076","http://dx.doi.org/10.1017/S0954102094000076")</f>
        <v>http://dx.doi.org/10.1017/S0954102094000076</v>
      </c>
      <c r="BG430" t="s">
        <v>74</v>
      </c>
      <c r="BH430" t="s">
        <v>74</v>
      </c>
      <c r="BI430">
        <v>7</v>
      </c>
      <c r="BJ430" t="s">
        <v>495</v>
      </c>
      <c r="BK430" t="s">
        <v>93</v>
      </c>
      <c r="BL430" t="s">
        <v>496</v>
      </c>
      <c r="BM430" t="s">
        <v>4887</v>
      </c>
      <c r="BN430" t="s">
        <v>74</v>
      </c>
      <c r="BO430" t="s">
        <v>74</v>
      </c>
      <c r="BP430" t="s">
        <v>74</v>
      </c>
      <c r="BQ430" t="s">
        <v>74</v>
      </c>
      <c r="BR430" t="s">
        <v>96</v>
      </c>
      <c r="BS430" t="s">
        <v>4927</v>
      </c>
      <c r="BT430" t="str">
        <f>HYPERLINK("https%3A%2F%2Fwww.webofscience.com%2Fwos%2Fwoscc%2Ffull-record%2FWOS:A1994NA19100007","View Full Record in Web of Science")</f>
        <v>View Full Record in Web of Science</v>
      </c>
    </row>
    <row r="431" spans="1:72" x14ac:dyDescent="0.15">
      <c r="A431" t="s">
        <v>72</v>
      </c>
      <c r="B431" t="s">
        <v>4928</v>
      </c>
      <c r="C431" t="s">
        <v>74</v>
      </c>
      <c r="D431" t="s">
        <v>74</v>
      </c>
      <c r="E431" t="s">
        <v>74</v>
      </c>
      <c r="F431" t="s">
        <v>4928</v>
      </c>
      <c r="G431" t="s">
        <v>74</v>
      </c>
      <c r="H431" t="s">
        <v>74</v>
      </c>
      <c r="I431" t="s">
        <v>4929</v>
      </c>
      <c r="J431" t="s">
        <v>488</v>
      </c>
      <c r="K431" t="s">
        <v>74</v>
      </c>
      <c r="L431" t="s">
        <v>74</v>
      </c>
      <c r="M431" t="s">
        <v>77</v>
      </c>
      <c r="N431" t="s">
        <v>78</v>
      </c>
      <c r="O431" t="s">
        <v>74</v>
      </c>
      <c r="P431" t="s">
        <v>74</v>
      </c>
      <c r="Q431" t="s">
        <v>74</v>
      </c>
      <c r="R431" t="s">
        <v>74</v>
      </c>
      <c r="S431" t="s">
        <v>74</v>
      </c>
      <c r="T431" t="s">
        <v>4930</v>
      </c>
      <c r="U431" t="s">
        <v>74</v>
      </c>
      <c r="V431" t="s">
        <v>4931</v>
      </c>
      <c r="W431" t="s">
        <v>74</v>
      </c>
      <c r="X431" t="s">
        <v>74</v>
      </c>
      <c r="Y431" t="s">
        <v>4932</v>
      </c>
      <c r="Z431" t="s">
        <v>74</v>
      </c>
      <c r="AA431" t="s">
        <v>74</v>
      </c>
      <c r="AB431" t="s">
        <v>4933</v>
      </c>
      <c r="AC431" t="s">
        <v>74</v>
      </c>
      <c r="AD431" t="s">
        <v>74</v>
      </c>
      <c r="AE431" t="s">
        <v>74</v>
      </c>
      <c r="AF431" t="s">
        <v>74</v>
      </c>
      <c r="AG431">
        <v>0</v>
      </c>
      <c r="AH431">
        <v>37</v>
      </c>
      <c r="AI431">
        <v>40</v>
      </c>
      <c r="AJ431">
        <v>0</v>
      </c>
      <c r="AK431">
        <v>4</v>
      </c>
      <c r="AL431" t="s">
        <v>631</v>
      </c>
      <c r="AM431" t="s">
        <v>84</v>
      </c>
      <c r="AN431" t="s">
        <v>632</v>
      </c>
      <c r="AO431" t="s">
        <v>491</v>
      </c>
      <c r="AP431" t="s">
        <v>2832</v>
      </c>
      <c r="AQ431" t="s">
        <v>74</v>
      </c>
      <c r="AR431" t="s">
        <v>492</v>
      </c>
      <c r="AS431" t="s">
        <v>493</v>
      </c>
      <c r="AT431" t="s">
        <v>4883</v>
      </c>
      <c r="AU431">
        <v>1994</v>
      </c>
      <c r="AV431">
        <v>6</v>
      </c>
      <c r="AW431">
        <v>1</v>
      </c>
      <c r="AX431" t="s">
        <v>74</v>
      </c>
      <c r="AY431" t="s">
        <v>74</v>
      </c>
      <c r="AZ431" t="s">
        <v>74</v>
      </c>
      <c r="BA431" t="s">
        <v>74</v>
      </c>
      <c r="BB431">
        <v>61</v>
      </c>
      <c r="BC431">
        <v>65</v>
      </c>
      <c r="BD431" t="s">
        <v>74</v>
      </c>
      <c r="BE431" t="s">
        <v>4934</v>
      </c>
      <c r="BF431" t="str">
        <f>HYPERLINK("http://dx.doi.org/10.1017/S0954102094000088","http://dx.doi.org/10.1017/S0954102094000088")</f>
        <v>http://dx.doi.org/10.1017/S0954102094000088</v>
      </c>
      <c r="BG431" t="s">
        <v>74</v>
      </c>
      <c r="BH431" t="s">
        <v>74</v>
      </c>
      <c r="BI431">
        <v>5</v>
      </c>
      <c r="BJ431" t="s">
        <v>495</v>
      </c>
      <c r="BK431" t="s">
        <v>93</v>
      </c>
      <c r="BL431" t="s">
        <v>496</v>
      </c>
      <c r="BM431" t="s">
        <v>4887</v>
      </c>
      <c r="BN431" t="s">
        <v>74</v>
      </c>
      <c r="BO431" t="s">
        <v>74</v>
      </c>
      <c r="BP431" t="s">
        <v>74</v>
      </c>
      <c r="BQ431" t="s">
        <v>74</v>
      </c>
      <c r="BR431" t="s">
        <v>96</v>
      </c>
      <c r="BS431" t="s">
        <v>4935</v>
      </c>
      <c r="BT431" t="str">
        <f>HYPERLINK("https%3A%2F%2Fwww.webofscience.com%2Fwos%2Fwoscc%2Ffull-record%2FWOS:A1994NA19100008","View Full Record in Web of Science")</f>
        <v>View Full Record in Web of Science</v>
      </c>
    </row>
    <row r="432" spans="1:72" x14ac:dyDescent="0.15">
      <c r="A432" t="s">
        <v>72</v>
      </c>
      <c r="B432" t="s">
        <v>4936</v>
      </c>
      <c r="C432" t="s">
        <v>74</v>
      </c>
      <c r="D432" t="s">
        <v>74</v>
      </c>
      <c r="E432" t="s">
        <v>74</v>
      </c>
      <c r="F432" t="s">
        <v>4936</v>
      </c>
      <c r="G432" t="s">
        <v>74</v>
      </c>
      <c r="H432" t="s">
        <v>74</v>
      </c>
      <c r="I432" t="s">
        <v>4937</v>
      </c>
      <c r="J432" t="s">
        <v>488</v>
      </c>
      <c r="K432" t="s">
        <v>74</v>
      </c>
      <c r="L432" t="s">
        <v>74</v>
      </c>
      <c r="M432" t="s">
        <v>77</v>
      </c>
      <c r="N432" t="s">
        <v>557</v>
      </c>
      <c r="O432" t="s">
        <v>74</v>
      </c>
      <c r="P432" t="s">
        <v>74</v>
      </c>
      <c r="Q432" t="s">
        <v>74</v>
      </c>
      <c r="R432" t="s">
        <v>74</v>
      </c>
      <c r="S432" t="s">
        <v>74</v>
      </c>
      <c r="T432" t="s">
        <v>4938</v>
      </c>
      <c r="U432" t="s">
        <v>74</v>
      </c>
      <c r="V432" t="s">
        <v>4939</v>
      </c>
      <c r="W432" t="s">
        <v>74</v>
      </c>
      <c r="X432" t="s">
        <v>74</v>
      </c>
      <c r="Y432" t="s">
        <v>3006</v>
      </c>
      <c r="Z432" t="s">
        <v>74</v>
      </c>
      <c r="AA432" t="s">
        <v>74</v>
      </c>
      <c r="AB432" t="s">
        <v>74</v>
      </c>
      <c r="AC432" t="s">
        <v>74</v>
      </c>
      <c r="AD432" t="s">
        <v>74</v>
      </c>
      <c r="AE432" t="s">
        <v>74</v>
      </c>
      <c r="AF432" t="s">
        <v>74</v>
      </c>
      <c r="AG432">
        <v>0</v>
      </c>
      <c r="AH432">
        <v>12</v>
      </c>
      <c r="AI432">
        <v>12</v>
      </c>
      <c r="AJ432">
        <v>0</v>
      </c>
      <c r="AK432">
        <v>3</v>
      </c>
      <c r="AL432" t="s">
        <v>489</v>
      </c>
      <c r="AM432" t="s">
        <v>109</v>
      </c>
      <c r="AN432" t="s">
        <v>490</v>
      </c>
      <c r="AO432" t="s">
        <v>491</v>
      </c>
      <c r="AP432" t="s">
        <v>74</v>
      </c>
      <c r="AQ432" t="s">
        <v>74</v>
      </c>
      <c r="AR432" t="s">
        <v>492</v>
      </c>
      <c r="AS432" t="s">
        <v>493</v>
      </c>
      <c r="AT432" t="s">
        <v>4883</v>
      </c>
      <c r="AU432">
        <v>1994</v>
      </c>
      <c r="AV432">
        <v>6</v>
      </c>
      <c r="AW432">
        <v>1</v>
      </c>
      <c r="AX432" t="s">
        <v>74</v>
      </c>
      <c r="AY432" t="s">
        <v>74</v>
      </c>
      <c r="AZ432" t="s">
        <v>74</v>
      </c>
      <c r="BA432" t="s">
        <v>74</v>
      </c>
      <c r="BB432">
        <v>67</v>
      </c>
      <c r="BC432">
        <v>68</v>
      </c>
      <c r="BD432" t="s">
        <v>74</v>
      </c>
      <c r="BE432" t="s">
        <v>4940</v>
      </c>
      <c r="BF432" t="str">
        <f>HYPERLINK("http://dx.doi.org/10.1017/S095410209400009X","http://dx.doi.org/10.1017/S095410209400009X")</f>
        <v>http://dx.doi.org/10.1017/S095410209400009X</v>
      </c>
      <c r="BG432" t="s">
        <v>74</v>
      </c>
      <c r="BH432" t="s">
        <v>74</v>
      </c>
      <c r="BI432">
        <v>2</v>
      </c>
      <c r="BJ432" t="s">
        <v>495</v>
      </c>
      <c r="BK432" t="s">
        <v>93</v>
      </c>
      <c r="BL432" t="s">
        <v>496</v>
      </c>
      <c r="BM432" t="s">
        <v>4887</v>
      </c>
      <c r="BN432" t="s">
        <v>74</v>
      </c>
      <c r="BO432" t="s">
        <v>74</v>
      </c>
      <c r="BP432" t="s">
        <v>74</v>
      </c>
      <c r="BQ432" t="s">
        <v>74</v>
      </c>
      <c r="BR432" t="s">
        <v>96</v>
      </c>
      <c r="BS432" t="s">
        <v>4941</v>
      </c>
      <c r="BT432" t="str">
        <f>HYPERLINK("https%3A%2F%2Fwww.webofscience.com%2Fwos%2Fwoscc%2Ffull-record%2FWOS:A1994NA19100009","View Full Record in Web of Science")</f>
        <v>View Full Record in Web of Science</v>
      </c>
    </row>
    <row r="433" spans="1:72" x14ac:dyDescent="0.15">
      <c r="A433" t="s">
        <v>72</v>
      </c>
      <c r="B433" t="s">
        <v>4942</v>
      </c>
      <c r="C433" t="s">
        <v>74</v>
      </c>
      <c r="D433" t="s">
        <v>74</v>
      </c>
      <c r="E433" t="s">
        <v>74</v>
      </c>
      <c r="F433" t="s">
        <v>4942</v>
      </c>
      <c r="G433" t="s">
        <v>74</v>
      </c>
      <c r="H433" t="s">
        <v>74</v>
      </c>
      <c r="I433" t="s">
        <v>4943</v>
      </c>
      <c r="J433" t="s">
        <v>488</v>
      </c>
      <c r="K433" t="s">
        <v>74</v>
      </c>
      <c r="L433" t="s">
        <v>74</v>
      </c>
      <c r="M433" t="s">
        <v>77</v>
      </c>
      <c r="N433" t="s">
        <v>78</v>
      </c>
      <c r="O433" t="s">
        <v>74</v>
      </c>
      <c r="P433" t="s">
        <v>74</v>
      </c>
      <c r="Q433" t="s">
        <v>74</v>
      </c>
      <c r="R433" t="s">
        <v>74</v>
      </c>
      <c r="S433" t="s">
        <v>74</v>
      </c>
      <c r="T433" t="s">
        <v>4944</v>
      </c>
      <c r="U433" t="s">
        <v>74</v>
      </c>
      <c r="V433" t="s">
        <v>4945</v>
      </c>
      <c r="W433" t="s">
        <v>74</v>
      </c>
      <c r="X433" t="s">
        <v>74</v>
      </c>
      <c r="Y433" t="s">
        <v>4946</v>
      </c>
      <c r="Z433" t="s">
        <v>74</v>
      </c>
      <c r="AA433" t="s">
        <v>74</v>
      </c>
      <c r="AB433" t="s">
        <v>74</v>
      </c>
      <c r="AC433" t="s">
        <v>74</v>
      </c>
      <c r="AD433" t="s">
        <v>74</v>
      </c>
      <c r="AE433" t="s">
        <v>74</v>
      </c>
      <c r="AF433" t="s">
        <v>74</v>
      </c>
      <c r="AG433">
        <v>0</v>
      </c>
      <c r="AH433">
        <v>27</v>
      </c>
      <c r="AI433">
        <v>27</v>
      </c>
      <c r="AJ433">
        <v>0</v>
      </c>
      <c r="AK433">
        <v>0</v>
      </c>
      <c r="AL433" t="s">
        <v>489</v>
      </c>
      <c r="AM433" t="s">
        <v>109</v>
      </c>
      <c r="AN433" t="s">
        <v>490</v>
      </c>
      <c r="AO433" t="s">
        <v>491</v>
      </c>
      <c r="AP433" t="s">
        <v>74</v>
      </c>
      <c r="AQ433" t="s">
        <v>74</v>
      </c>
      <c r="AR433" t="s">
        <v>492</v>
      </c>
      <c r="AS433" t="s">
        <v>493</v>
      </c>
      <c r="AT433" t="s">
        <v>4883</v>
      </c>
      <c r="AU433">
        <v>1994</v>
      </c>
      <c r="AV433">
        <v>6</v>
      </c>
      <c r="AW433">
        <v>1</v>
      </c>
      <c r="AX433" t="s">
        <v>74</v>
      </c>
      <c r="AY433" t="s">
        <v>74</v>
      </c>
      <c r="AZ433" t="s">
        <v>74</v>
      </c>
      <c r="BA433" t="s">
        <v>74</v>
      </c>
      <c r="BB433">
        <v>69</v>
      </c>
      <c r="BC433">
        <v>84</v>
      </c>
      <c r="BD433" t="s">
        <v>74</v>
      </c>
      <c r="BE433" t="s">
        <v>4947</v>
      </c>
      <c r="BF433" t="str">
        <f>HYPERLINK("http://dx.doi.org/10.1017/S0954102094000106","http://dx.doi.org/10.1017/S0954102094000106")</f>
        <v>http://dx.doi.org/10.1017/S0954102094000106</v>
      </c>
      <c r="BG433" t="s">
        <v>74</v>
      </c>
      <c r="BH433" t="s">
        <v>74</v>
      </c>
      <c r="BI433">
        <v>16</v>
      </c>
      <c r="BJ433" t="s">
        <v>495</v>
      </c>
      <c r="BK433" t="s">
        <v>93</v>
      </c>
      <c r="BL433" t="s">
        <v>496</v>
      </c>
      <c r="BM433" t="s">
        <v>4887</v>
      </c>
      <c r="BN433" t="s">
        <v>74</v>
      </c>
      <c r="BO433" t="s">
        <v>74</v>
      </c>
      <c r="BP433" t="s">
        <v>74</v>
      </c>
      <c r="BQ433" t="s">
        <v>74</v>
      </c>
      <c r="BR433" t="s">
        <v>96</v>
      </c>
      <c r="BS433" t="s">
        <v>4948</v>
      </c>
      <c r="BT433" t="str">
        <f>HYPERLINK("https%3A%2F%2Fwww.webofscience.com%2Fwos%2Fwoscc%2Ffull-record%2FWOS:A1994NA19100010","View Full Record in Web of Science")</f>
        <v>View Full Record in Web of Science</v>
      </c>
    </row>
    <row r="434" spans="1:72" x14ac:dyDescent="0.15">
      <c r="A434" t="s">
        <v>72</v>
      </c>
      <c r="B434" t="s">
        <v>4949</v>
      </c>
      <c r="C434" t="s">
        <v>74</v>
      </c>
      <c r="D434" t="s">
        <v>74</v>
      </c>
      <c r="E434" t="s">
        <v>74</v>
      </c>
      <c r="F434" t="s">
        <v>4949</v>
      </c>
      <c r="G434" t="s">
        <v>74</v>
      </c>
      <c r="H434" t="s">
        <v>74</v>
      </c>
      <c r="I434" t="s">
        <v>4950</v>
      </c>
      <c r="J434" t="s">
        <v>488</v>
      </c>
      <c r="K434" t="s">
        <v>74</v>
      </c>
      <c r="L434" t="s">
        <v>74</v>
      </c>
      <c r="M434" t="s">
        <v>77</v>
      </c>
      <c r="N434" t="s">
        <v>78</v>
      </c>
      <c r="O434" t="s">
        <v>74</v>
      </c>
      <c r="P434" t="s">
        <v>74</v>
      </c>
      <c r="Q434" t="s">
        <v>74</v>
      </c>
      <c r="R434" t="s">
        <v>74</v>
      </c>
      <c r="S434" t="s">
        <v>74</v>
      </c>
      <c r="T434" t="s">
        <v>4951</v>
      </c>
      <c r="U434" t="s">
        <v>74</v>
      </c>
      <c r="V434" t="s">
        <v>4952</v>
      </c>
      <c r="W434" t="s">
        <v>74</v>
      </c>
      <c r="X434" t="s">
        <v>74</v>
      </c>
      <c r="Y434" t="s">
        <v>2002</v>
      </c>
      <c r="Z434" t="s">
        <v>74</v>
      </c>
      <c r="AA434" t="s">
        <v>74</v>
      </c>
      <c r="AB434" t="s">
        <v>2003</v>
      </c>
      <c r="AC434" t="s">
        <v>74</v>
      </c>
      <c r="AD434" t="s">
        <v>74</v>
      </c>
      <c r="AE434" t="s">
        <v>74</v>
      </c>
      <c r="AF434" t="s">
        <v>74</v>
      </c>
      <c r="AG434">
        <v>0</v>
      </c>
      <c r="AH434">
        <v>11</v>
      </c>
      <c r="AI434">
        <v>11</v>
      </c>
      <c r="AJ434">
        <v>0</v>
      </c>
      <c r="AK434">
        <v>8</v>
      </c>
      <c r="AL434" t="s">
        <v>489</v>
      </c>
      <c r="AM434" t="s">
        <v>109</v>
      </c>
      <c r="AN434" t="s">
        <v>490</v>
      </c>
      <c r="AO434" t="s">
        <v>491</v>
      </c>
      <c r="AP434" t="s">
        <v>74</v>
      </c>
      <c r="AQ434" t="s">
        <v>74</v>
      </c>
      <c r="AR434" t="s">
        <v>492</v>
      </c>
      <c r="AS434" t="s">
        <v>493</v>
      </c>
      <c r="AT434" t="s">
        <v>4883</v>
      </c>
      <c r="AU434">
        <v>1994</v>
      </c>
      <c r="AV434">
        <v>6</v>
      </c>
      <c r="AW434">
        <v>1</v>
      </c>
      <c r="AX434" t="s">
        <v>74</v>
      </c>
      <c r="AY434" t="s">
        <v>74</v>
      </c>
      <c r="AZ434" t="s">
        <v>74</v>
      </c>
      <c r="BA434" t="s">
        <v>74</v>
      </c>
      <c r="BB434">
        <v>85</v>
      </c>
      <c r="BC434">
        <v>92</v>
      </c>
      <c r="BD434" t="s">
        <v>74</v>
      </c>
      <c r="BE434" t="s">
        <v>4953</v>
      </c>
      <c r="BF434" t="str">
        <f>HYPERLINK("http://dx.doi.org/10.1017/S0954102094000118","http://dx.doi.org/10.1017/S0954102094000118")</f>
        <v>http://dx.doi.org/10.1017/S0954102094000118</v>
      </c>
      <c r="BG434" t="s">
        <v>74</v>
      </c>
      <c r="BH434" t="s">
        <v>74</v>
      </c>
      <c r="BI434">
        <v>8</v>
      </c>
      <c r="BJ434" t="s">
        <v>495</v>
      </c>
      <c r="BK434" t="s">
        <v>93</v>
      </c>
      <c r="BL434" t="s">
        <v>496</v>
      </c>
      <c r="BM434" t="s">
        <v>4887</v>
      </c>
      <c r="BN434" t="s">
        <v>74</v>
      </c>
      <c r="BO434" t="s">
        <v>74</v>
      </c>
      <c r="BP434" t="s">
        <v>74</v>
      </c>
      <c r="BQ434" t="s">
        <v>74</v>
      </c>
      <c r="BR434" t="s">
        <v>96</v>
      </c>
      <c r="BS434" t="s">
        <v>4954</v>
      </c>
      <c r="BT434" t="str">
        <f>HYPERLINK("https%3A%2F%2Fwww.webofscience.com%2Fwos%2Fwoscc%2Ffull-record%2FWOS:A1994NA19100011","View Full Record in Web of Science")</f>
        <v>View Full Record in Web of Science</v>
      </c>
    </row>
    <row r="435" spans="1:72" x14ac:dyDescent="0.15">
      <c r="A435" t="s">
        <v>72</v>
      </c>
      <c r="B435" t="s">
        <v>4955</v>
      </c>
      <c r="C435" t="s">
        <v>74</v>
      </c>
      <c r="D435" t="s">
        <v>74</v>
      </c>
      <c r="E435" t="s">
        <v>74</v>
      </c>
      <c r="F435" t="s">
        <v>4955</v>
      </c>
      <c r="G435" t="s">
        <v>74</v>
      </c>
      <c r="H435" t="s">
        <v>74</v>
      </c>
      <c r="I435" t="s">
        <v>4956</v>
      </c>
      <c r="J435" t="s">
        <v>488</v>
      </c>
      <c r="K435" t="s">
        <v>74</v>
      </c>
      <c r="L435" t="s">
        <v>74</v>
      </c>
      <c r="M435" t="s">
        <v>77</v>
      </c>
      <c r="N435" t="s">
        <v>78</v>
      </c>
      <c r="O435" t="s">
        <v>74</v>
      </c>
      <c r="P435" t="s">
        <v>74</v>
      </c>
      <c r="Q435" t="s">
        <v>74</v>
      </c>
      <c r="R435" t="s">
        <v>74</v>
      </c>
      <c r="S435" t="s">
        <v>74</v>
      </c>
      <c r="T435" t="s">
        <v>4957</v>
      </c>
      <c r="U435" t="s">
        <v>74</v>
      </c>
      <c r="V435" t="s">
        <v>4958</v>
      </c>
      <c r="W435" t="s">
        <v>74</v>
      </c>
      <c r="X435" t="s">
        <v>74</v>
      </c>
      <c r="Y435" t="s">
        <v>4959</v>
      </c>
      <c r="Z435" t="s">
        <v>74</v>
      </c>
      <c r="AA435" t="s">
        <v>74</v>
      </c>
      <c r="AB435" t="s">
        <v>74</v>
      </c>
      <c r="AC435" t="s">
        <v>74</v>
      </c>
      <c r="AD435" t="s">
        <v>74</v>
      </c>
      <c r="AE435" t="s">
        <v>74</v>
      </c>
      <c r="AF435" t="s">
        <v>74</v>
      </c>
      <c r="AG435">
        <v>0</v>
      </c>
      <c r="AH435">
        <v>9</v>
      </c>
      <c r="AI435">
        <v>9</v>
      </c>
      <c r="AJ435">
        <v>0</v>
      </c>
      <c r="AK435">
        <v>3</v>
      </c>
      <c r="AL435" t="s">
        <v>489</v>
      </c>
      <c r="AM435" t="s">
        <v>109</v>
      </c>
      <c r="AN435" t="s">
        <v>490</v>
      </c>
      <c r="AO435" t="s">
        <v>491</v>
      </c>
      <c r="AP435" t="s">
        <v>74</v>
      </c>
      <c r="AQ435" t="s">
        <v>74</v>
      </c>
      <c r="AR435" t="s">
        <v>492</v>
      </c>
      <c r="AS435" t="s">
        <v>493</v>
      </c>
      <c r="AT435" t="s">
        <v>4883</v>
      </c>
      <c r="AU435">
        <v>1994</v>
      </c>
      <c r="AV435">
        <v>6</v>
      </c>
      <c r="AW435">
        <v>1</v>
      </c>
      <c r="AX435" t="s">
        <v>74</v>
      </c>
      <c r="AY435" t="s">
        <v>74</v>
      </c>
      <c r="AZ435" t="s">
        <v>74</v>
      </c>
      <c r="BA435" t="s">
        <v>74</v>
      </c>
      <c r="BB435">
        <v>93</v>
      </c>
      <c r="BC435">
        <v>104</v>
      </c>
      <c r="BD435" t="s">
        <v>74</v>
      </c>
      <c r="BE435" t="s">
        <v>4960</v>
      </c>
      <c r="BF435" t="str">
        <f>HYPERLINK("http://dx.doi.org/10.1017/S095410209400012X","http://dx.doi.org/10.1017/S095410209400012X")</f>
        <v>http://dx.doi.org/10.1017/S095410209400012X</v>
      </c>
      <c r="BG435" t="s">
        <v>74</v>
      </c>
      <c r="BH435" t="s">
        <v>74</v>
      </c>
      <c r="BI435">
        <v>12</v>
      </c>
      <c r="BJ435" t="s">
        <v>495</v>
      </c>
      <c r="BK435" t="s">
        <v>93</v>
      </c>
      <c r="BL435" t="s">
        <v>496</v>
      </c>
      <c r="BM435" t="s">
        <v>4887</v>
      </c>
      <c r="BN435" t="s">
        <v>74</v>
      </c>
      <c r="BO435" t="s">
        <v>74</v>
      </c>
      <c r="BP435" t="s">
        <v>74</v>
      </c>
      <c r="BQ435" t="s">
        <v>74</v>
      </c>
      <c r="BR435" t="s">
        <v>96</v>
      </c>
      <c r="BS435" t="s">
        <v>4961</v>
      </c>
      <c r="BT435" t="str">
        <f>HYPERLINK("https%3A%2F%2Fwww.webofscience.com%2Fwos%2Fwoscc%2Ffull-record%2FWOS:A1994NA19100012","View Full Record in Web of Science")</f>
        <v>View Full Record in Web of Science</v>
      </c>
    </row>
    <row r="436" spans="1:72" x14ac:dyDescent="0.15">
      <c r="A436" t="s">
        <v>72</v>
      </c>
      <c r="B436" t="s">
        <v>4962</v>
      </c>
      <c r="C436" t="s">
        <v>74</v>
      </c>
      <c r="D436" t="s">
        <v>74</v>
      </c>
      <c r="E436" t="s">
        <v>74</v>
      </c>
      <c r="F436" t="s">
        <v>4962</v>
      </c>
      <c r="G436" t="s">
        <v>74</v>
      </c>
      <c r="H436" t="s">
        <v>74</v>
      </c>
      <c r="I436" t="s">
        <v>4963</v>
      </c>
      <c r="J436" t="s">
        <v>488</v>
      </c>
      <c r="K436" t="s">
        <v>74</v>
      </c>
      <c r="L436" t="s">
        <v>74</v>
      </c>
      <c r="M436" t="s">
        <v>77</v>
      </c>
      <c r="N436" t="s">
        <v>78</v>
      </c>
      <c r="O436" t="s">
        <v>74</v>
      </c>
      <c r="P436" t="s">
        <v>74</v>
      </c>
      <c r="Q436" t="s">
        <v>74</v>
      </c>
      <c r="R436" t="s">
        <v>74</v>
      </c>
      <c r="S436" t="s">
        <v>74</v>
      </c>
      <c r="T436" t="s">
        <v>4964</v>
      </c>
      <c r="U436" t="s">
        <v>74</v>
      </c>
      <c r="V436" t="s">
        <v>4965</v>
      </c>
      <c r="W436" t="s">
        <v>74</v>
      </c>
      <c r="X436" t="s">
        <v>74</v>
      </c>
      <c r="Y436" t="s">
        <v>4966</v>
      </c>
      <c r="Z436" t="s">
        <v>74</v>
      </c>
      <c r="AA436" t="s">
        <v>4967</v>
      </c>
      <c r="AB436" t="s">
        <v>74</v>
      </c>
      <c r="AC436" t="s">
        <v>74</v>
      </c>
      <c r="AD436" t="s">
        <v>74</v>
      </c>
      <c r="AE436" t="s">
        <v>74</v>
      </c>
      <c r="AF436" t="s">
        <v>74</v>
      </c>
      <c r="AG436">
        <v>0</v>
      </c>
      <c r="AH436">
        <v>41</v>
      </c>
      <c r="AI436">
        <v>49</v>
      </c>
      <c r="AJ436">
        <v>0</v>
      </c>
      <c r="AK436">
        <v>0</v>
      </c>
      <c r="AL436" t="s">
        <v>631</v>
      </c>
      <c r="AM436" t="s">
        <v>84</v>
      </c>
      <c r="AN436" t="s">
        <v>632</v>
      </c>
      <c r="AO436" t="s">
        <v>491</v>
      </c>
      <c r="AP436" t="s">
        <v>2832</v>
      </c>
      <c r="AQ436" t="s">
        <v>74</v>
      </c>
      <c r="AR436" t="s">
        <v>492</v>
      </c>
      <c r="AS436" t="s">
        <v>493</v>
      </c>
      <c r="AT436" t="s">
        <v>4883</v>
      </c>
      <c r="AU436">
        <v>1994</v>
      </c>
      <c r="AV436">
        <v>6</v>
      </c>
      <c r="AW436">
        <v>1</v>
      </c>
      <c r="AX436" t="s">
        <v>74</v>
      </c>
      <c r="AY436" t="s">
        <v>74</v>
      </c>
      <c r="AZ436" t="s">
        <v>74</v>
      </c>
      <c r="BA436" t="s">
        <v>74</v>
      </c>
      <c r="BB436">
        <v>105</v>
      </c>
      <c r="BC436">
        <v>113</v>
      </c>
      <c r="BD436" t="s">
        <v>74</v>
      </c>
      <c r="BE436" t="s">
        <v>74</v>
      </c>
      <c r="BF436" t="s">
        <v>74</v>
      </c>
      <c r="BG436" t="s">
        <v>74</v>
      </c>
      <c r="BH436" t="s">
        <v>74</v>
      </c>
      <c r="BI436">
        <v>9</v>
      </c>
      <c r="BJ436" t="s">
        <v>495</v>
      </c>
      <c r="BK436" t="s">
        <v>93</v>
      </c>
      <c r="BL436" t="s">
        <v>496</v>
      </c>
      <c r="BM436" t="s">
        <v>4887</v>
      </c>
      <c r="BN436" t="s">
        <v>74</v>
      </c>
      <c r="BO436" t="s">
        <v>74</v>
      </c>
      <c r="BP436" t="s">
        <v>74</v>
      </c>
      <c r="BQ436" t="s">
        <v>74</v>
      </c>
      <c r="BR436" t="s">
        <v>96</v>
      </c>
      <c r="BS436" t="s">
        <v>4968</v>
      </c>
      <c r="BT436" t="str">
        <f>HYPERLINK("https%3A%2F%2Fwww.webofscience.com%2Fwos%2Fwoscc%2Ffull-record%2FWOS:A1994NA19100013","View Full Record in Web of Science")</f>
        <v>View Full Record in Web of Science</v>
      </c>
    </row>
    <row r="437" spans="1:72" x14ac:dyDescent="0.15">
      <c r="A437" t="s">
        <v>72</v>
      </c>
      <c r="B437" t="s">
        <v>4969</v>
      </c>
      <c r="C437" t="s">
        <v>74</v>
      </c>
      <c r="D437" t="s">
        <v>74</v>
      </c>
      <c r="E437" t="s">
        <v>74</v>
      </c>
      <c r="F437" t="s">
        <v>4969</v>
      </c>
      <c r="G437" t="s">
        <v>74</v>
      </c>
      <c r="H437" t="s">
        <v>74</v>
      </c>
      <c r="I437" t="s">
        <v>4970</v>
      </c>
      <c r="J437" t="s">
        <v>488</v>
      </c>
      <c r="K437" t="s">
        <v>74</v>
      </c>
      <c r="L437" t="s">
        <v>74</v>
      </c>
      <c r="M437" t="s">
        <v>77</v>
      </c>
      <c r="N437" t="s">
        <v>78</v>
      </c>
      <c r="O437" t="s">
        <v>74</v>
      </c>
      <c r="P437" t="s">
        <v>74</v>
      </c>
      <c r="Q437" t="s">
        <v>74</v>
      </c>
      <c r="R437" t="s">
        <v>74</v>
      </c>
      <c r="S437" t="s">
        <v>74</v>
      </c>
      <c r="T437" t="s">
        <v>4971</v>
      </c>
      <c r="U437" t="s">
        <v>74</v>
      </c>
      <c r="V437" t="s">
        <v>4972</v>
      </c>
      <c r="W437" t="s">
        <v>74</v>
      </c>
      <c r="X437" t="s">
        <v>74</v>
      </c>
      <c r="Y437" t="s">
        <v>4973</v>
      </c>
      <c r="Z437" t="s">
        <v>74</v>
      </c>
      <c r="AA437" t="s">
        <v>74</v>
      </c>
      <c r="AB437" t="s">
        <v>74</v>
      </c>
      <c r="AC437" t="s">
        <v>74</v>
      </c>
      <c r="AD437" t="s">
        <v>74</v>
      </c>
      <c r="AE437" t="s">
        <v>74</v>
      </c>
      <c r="AF437" t="s">
        <v>74</v>
      </c>
      <c r="AG437">
        <v>0</v>
      </c>
      <c r="AH437">
        <v>42</v>
      </c>
      <c r="AI437">
        <v>45</v>
      </c>
      <c r="AJ437">
        <v>0</v>
      </c>
      <c r="AK437">
        <v>0</v>
      </c>
      <c r="AL437" t="s">
        <v>489</v>
      </c>
      <c r="AM437" t="s">
        <v>109</v>
      </c>
      <c r="AN437" t="s">
        <v>490</v>
      </c>
      <c r="AO437" t="s">
        <v>491</v>
      </c>
      <c r="AP437" t="s">
        <v>74</v>
      </c>
      <c r="AQ437" t="s">
        <v>74</v>
      </c>
      <c r="AR437" t="s">
        <v>492</v>
      </c>
      <c r="AS437" t="s">
        <v>493</v>
      </c>
      <c r="AT437" t="s">
        <v>4883</v>
      </c>
      <c r="AU437">
        <v>1994</v>
      </c>
      <c r="AV437">
        <v>6</v>
      </c>
      <c r="AW437">
        <v>1</v>
      </c>
      <c r="AX437" t="s">
        <v>74</v>
      </c>
      <c r="AY437" t="s">
        <v>74</v>
      </c>
      <c r="AZ437" t="s">
        <v>74</v>
      </c>
      <c r="BA437" t="s">
        <v>74</v>
      </c>
      <c r="BB437">
        <v>115</v>
      </c>
      <c r="BC437">
        <v>122</v>
      </c>
      <c r="BD437" t="s">
        <v>74</v>
      </c>
      <c r="BE437" t="s">
        <v>4974</v>
      </c>
      <c r="BF437" t="str">
        <f>HYPERLINK("http://dx.doi.org/10.1017/S0954102094000143","http://dx.doi.org/10.1017/S0954102094000143")</f>
        <v>http://dx.doi.org/10.1017/S0954102094000143</v>
      </c>
      <c r="BG437" t="s">
        <v>74</v>
      </c>
      <c r="BH437" t="s">
        <v>74</v>
      </c>
      <c r="BI437">
        <v>8</v>
      </c>
      <c r="BJ437" t="s">
        <v>495</v>
      </c>
      <c r="BK437" t="s">
        <v>93</v>
      </c>
      <c r="BL437" t="s">
        <v>496</v>
      </c>
      <c r="BM437" t="s">
        <v>4887</v>
      </c>
      <c r="BN437" t="s">
        <v>74</v>
      </c>
      <c r="BO437" t="s">
        <v>74</v>
      </c>
      <c r="BP437" t="s">
        <v>74</v>
      </c>
      <c r="BQ437" t="s">
        <v>74</v>
      </c>
      <c r="BR437" t="s">
        <v>96</v>
      </c>
      <c r="BS437" t="s">
        <v>4975</v>
      </c>
      <c r="BT437" t="str">
        <f>HYPERLINK("https%3A%2F%2Fwww.webofscience.com%2Fwos%2Fwoscc%2Ffull-record%2FWOS:A1994NA19100014","View Full Record in Web of Science")</f>
        <v>View Full Record in Web of Science</v>
      </c>
    </row>
    <row r="438" spans="1:72" x14ac:dyDescent="0.15">
      <c r="A438" t="s">
        <v>72</v>
      </c>
      <c r="B438" t="s">
        <v>4976</v>
      </c>
      <c r="C438" t="s">
        <v>74</v>
      </c>
      <c r="D438" t="s">
        <v>74</v>
      </c>
      <c r="E438" t="s">
        <v>74</v>
      </c>
      <c r="F438" t="s">
        <v>4976</v>
      </c>
      <c r="G438" t="s">
        <v>74</v>
      </c>
      <c r="H438" t="s">
        <v>74</v>
      </c>
      <c r="I438" t="s">
        <v>4977</v>
      </c>
      <c r="J438" t="s">
        <v>488</v>
      </c>
      <c r="K438" t="s">
        <v>74</v>
      </c>
      <c r="L438" t="s">
        <v>74</v>
      </c>
      <c r="M438" t="s">
        <v>77</v>
      </c>
      <c r="N438" t="s">
        <v>557</v>
      </c>
      <c r="O438" t="s">
        <v>74</v>
      </c>
      <c r="P438" t="s">
        <v>74</v>
      </c>
      <c r="Q438" t="s">
        <v>74</v>
      </c>
      <c r="R438" t="s">
        <v>74</v>
      </c>
      <c r="S438" t="s">
        <v>74</v>
      </c>
      <c r="T438" t="s">
        <v>74</v>
      </c>
      <c r="U438" t="s">
        <v>74</v>
      </c>
      <c r="V438" t="s">
        <v>74</v>
      </c>
      <c r="W438" t="s">
        <v>74</v>
      </c>
      <c r="X438" t="s">
        <v>74</v>
      </c>
      <c r="Y438" t="s">
        <v>4978</v>
      </c>
      <c r="Z438" t="s">
        <v>74</v>
      </c>
      <c r="AA438" t="s">
        <v>4979</v>
      </c>
      <c r="AB438" t="s">
        <v>4980</v>
      </c>
      <c r="AC438" t="s">
        <v>74</v>
      </c>
      <c r="AD438" t="s">
        <v>74</v>
      </c>
      <c r="AE438" t="s">
        <v>74</v>
      </c>
      <c r="AF438" t="s">
        <v>74</v>
      </c>
      <c r="AG438">
        <v>0</v>
      </c>
      <c r="AH438">
        <v>8</v>
      </c>
      <c r="AI438">
        <v>8</v>
      </c>
      <c r="AJ438">
        <v>0</v>
      </c>
      <c r="AK438">
        <v>0</v>
      </c>
      <c r="AL438" t="s">
        <v>489</v>
      </c>
      <c r="AM438" t="s">
        <v>109</v>
      </c>
      <c r="AN438" t="s">
        <v>490</v>
      </c>
      <c r="AO438" t="s">
        <v>491</v>
      </c>
      <c r="AP438" t="s">
        <v>74</v>
      </c>
      <c r="AQ438" t="s">
        <v>74</v>
      </c>
      <c r="AR438" t="s">
        <v>492</v>
      </c>
      <c r="AS438" t="s">
        <v>493</v>
      </c>
      <c r="AT438" t="s">
        <v>4883</v>
      </c>
      <c r="AU438">
        <v>1994</v>
      </c>
      <c r="AV438">
        <v>6</v>
      </c>
      <c r="AW438">
        <v>1</v>
      </c>
      <c r="AX438" t="s">
        <v>74</v>
      </c>
      <c r="AY438" t="s">
        <v>74</v>
      </c>
      <c r="AZ438" t="s">
        <v>74</v>
      </c>
      <c r="BA438" t="s">
        <v>74</v>
      </c>
      <c r="BB438">
        <v>123</v>
      </c>
      <c r="BC438">
        <v>124</v>
      </c>
      <c r="BD438" t="s">
        <v>74</v>
      </c>
      <c r="BE438" t="s">
        <v>4981</v>
      </c>
      <c r="BF438" t="str">
        <f>HYPERLINK("http://dx.doi.org/10.1017/S0954102094000155","http://dx.doi.org/10.1017/S0954102094000155")</f>
        <v>http://dx.doi.org/10.1017/S0954102094000155</v>
      </c>
      <c r="BG438" t="s">
        <v>74</v>
      </c>
      <c r="BH438" t="s">
        <v>74</v>
      </c>
      <c r="BI438">
        <v>2</v>
      </c>
      <c r="BJ438" t="s">
        <v>495</v>
      </c>
      <c r="BK438" t="s">
        <v>93</v>
      </c>
      <c r="BL438" t="s">
        <v>496</v>
      </c>
      <c r="BM438" t="s">
        <v>4887</v>
      </c>
      <c r="BN438" t="s">
        <v>74</v>
      </c>
      <c r="BO438" t="s">
        <v>74</v>
      </c>
      <c r="BP438" t="s">
        <v>74</v>
      </c>
      <c r="BQ438" t="s">
        <v>74</v>
      </c>
      <c r="BR438" t="s">
        <v>96</v>
      </c>
      <c r="BS438" t="s">
        <v>4982</v>
      </c>
      <c r="BT438" t="str">
        <f>HYPERLINK("https%3A%2F%2Fwww.webofscience.com%2Fwos%2Fwoscc%2Ffull-record%2FWOS:A1994NA19100015","View Full Record in Web of Science")</f>
        <v>View Full Record in Web of Science</v>
      </c>
    </row>
    <row r="439" spans="1:72" x14ac:dyDescent="0.15">
      <c r="A439" t="s">
        <v>72</v>
      </c>
      <c r="B439" t="s">
        <v>4983</v>
      </c>
      <c r="C439" t="s">
        <v>74</v>
      </c>
      <c r="D439" t="s">
        <v>74</v>
      </c>
      <c r="E439" t="s">
        <v>74</v>
      </c>
      <c r="F439" t="s">
        <v>4983</v>
      </c>
      <c r="G439" t="s">
        <v>74</v>
      </c>
      <c r="H439" t="s">
        <v>74</v>
      </c>
      <c r="I439" t="s">
        <v>4984</v>
      </c>
      <c r="J439" t="s">
        <v>3135</v>
      </c>
      <c r="K439" t="s">
        <v>74</v>
      </c>
      <c r="L439" t="s">
        <v>74</v>
      </c>
      <c r="M439" t="s">
        <v>77</v>
      </c>
      <c r="N439" t="s">
        <v>78</v>
      </c>
      <c r="O439" t="s">
        <v>74</v>
      </c>
      <c r="P439" t="s">
        <v>74</v>
      </c>
      <c r="Q439" t="s">
        <v>74</v>
      </c>
      <c r="R439" t="s">
        <v>74</v>
      </c>
      <c r="S439" t="s">
        <v>74</v>
      </c>
      <c r="T439" t="s">
        <v>74</v>
      </c>
      <c r="U439" t="s">
        <v>4985</v>
      </c>
      <c r="V439" t="s">
        <v>4986</v>
      </c>
      <c r="W439" t="s">
        <v>4987</v>
      </c>
      <c r="X439" t="s">
        <v>4988</v>
      </c>
      <c r="Y439" t="s">
        <v>74</v>
      </c>
      <c r="Z439" t="s">
        <v>74</v>
      </c>
      <c r="AA439" t="s">
        <v>74</v>
      </c>
      <c r="AB439" t="s">
        <v>74</v>
      </c>
      <c r="AC439" t="s">
        <v>74</v>
      </c>
      <c r="AD439" t="s">
        <v>74</v>
      </c>
      <c r="AE439" t="s">
        <v>74</v>
      </c>
      <c r="AF439" t="s">
        <v>74</v>
      </c>
      <c r="AG439">
        <v>40</v>
      </c>
      <c r="AH439">
        <v>54</v>
      </c>
      <c r="AI439">
        <v>61</v>
      </c>
      <c r="AJ439">
        <v>0</v>
      </c>
      <c r="AK439">
        <v>13</v>
      </c>
      <c r="AL439" t="s">
        <v>1061</v>
      </c>
      <c r="AM439" t="s">
        <v>1062</v>
      </c>
      <c r="AN439" t="s">
        <v>1063</v>
      </c>
      <c r="AO439" t="s">
        <v>3140</v>
      </c>
      <c r="AP439" t="s">
        <v>74</v>
      </c>
      <c r="AQ439" t="s">
        <v>74</v>
      </c>
      <c r="AR439" t="s">
        <v>3135</v>
      </c>
      <c r="AS439" t="s">
        <v>3141</v>
      </c>
      <c r="AT439" t="s">
        <v>4883</v>
      </c>
      <c r="AU439">
        <v>1994</v>
      </c>
      <c r="AV439">
        <v>23</v>
      </c>
      <c r="AW439">
        <v>1</v>
      </c>
      <c r="AX439" t="s">
        <v>74</v>
      </c>
      <c r="AY439" t="s">
        <v>74</v>
      </c>
      <c r="AZ439" t="s">
        <v>74</v>
      </c>
      <c r="BA439" t="s">
        <v>74</v>
      </c>
      <c r="BB439">
        <v>29</v>
      </c>
      <c r="BC439">
        <v>43</v>
      </c>
      <c r="BD439" t="s">
        <v>74</v>
      </c>
      <c r="BE439" t="s">
        <v>4989</v>
      </c>
      <c r="BF439" t="str">
        <f>HYPERLINK("http://dx.doi.org/10.1111/j.1502-3885.1994.tb00583.x","http://dx.doi.org/10.1111/j.1502-3885.1994.tb00583.x")</f>
        <v>http://dx.doi.org/10.1111/j.1502-3885.1994.tb00583.x</v>
      </c>
      <c r="BG439" t="s">
        <v>74</v>
      </c>
      <c r="BH439" t="s">
        <v>74</v>
      </c>
      <c r="BI439">
        <v>15</v>
      </c>
      <c r="BJ439" t="s">
        <v>1234</v>
      </c>
      <c r="BK439" t="s">
        <v>93</v>
      </c>
      <c r="BL439" t="s">
        <v>1235</v>
      </c>
      <c r="BM439" t="s">
        <v>4990</v>
      </c>
      <c r="BN439" t="s">
        <v>74</v>
      </c>
      <c r="BO439" t="s">
        <v>74</v>
      </c>
      <c r="BP439" t="s">
        <v>74</v>
      </c>
      <c r="BQ439" t="s">
        <v>74</v>
      </c>
      <c r="BR439" t="s">
        <v>96</v>
      </c>
      <c r="BS439" t="s">
        <v>4991</v>
      </c>
      <c r="BT439" t="str">
        <f>HYPERLINK("https%3A%2F%2Fwww.webofscience.com%2Fwos%2Fwoscc%2Ffull-record%2FWOS:A1994NG25200003","View Full Record in Web of Science")</f>
        <v>View Full Record in Web of Science</v>
      </c>
    </row>
    <row r="440" spans="1:72" x14ac:dyDescent="0.15">
      <c r="A440" t="s">
        <v>72</v>
      </c>
      <c r="B440" t="s">
        <v>4992</v>
      </c>
      <c r="C440" t="s">
        <v>74</v>
      </c>
      <c r="D440" t="s">
        <v>74</v>
      </c>
      <c r="E440" t="s">
        <v>74</v>
      </c>
      <c r="F440" t="s">
        <v>4992</v>
      </c>
      <c r="G440" t="s">
        <v>74</v>
      </c>
      <c r="H440" t="s">
        <v>74</v>
      </c>
      <c r="I440" t="s">
        <v>843</v>
      </c>
      <c r="J440" t="s">
        <v>4993</v>
      </c>
      <c r="K440" t="s">
        <v>74</v>
      </c>
      <c r="L440" t="s">
        <v>74</v>
      </c>
      <c r="M440" t="s">
        <v>77</v>
      </c>
      <c r="N440" t="s">
        <v>845</v>
      </c>
      <c r="O440" t="s">
        <v>74</v>
      </c>
      <c r="P440" t="s">
        <v>74</v>
      </c>
      <c r="Q440" t="s">
        <v>74</v>
      </c>
      <c r="R440" t="s">
        <v>74</v>
      </c>
      <c r="S440" t="s">
        <v>74</v>
      </c>
      <c r="T440" t="s">
        <v>74</v>
      </c>
      <c r="U440" t="s">
        <v>74</v>
      </c>
      <c r="V440" t="s">
        <v>74</v>
      </c>
      <c r="W440" t="s">
        <v>74</v>
      </c>
      <c r="X440" t="s">
        <v>74</v>
      </c>
      <c r="Y440" t="s">
        <v>4994</v>
      </c>
      <c r="Z440" t="s">
        <v>74</v>
      </c>
      <c r="AA440" t="s">
        <v>74</v>
      </c>
      <c r="AB440" t="s">
        <v>74</v>
      </c>
      <c r="AC440" t="s">
        <v>74</v>
      </c>
      <c r="AD440" t="s">
        <v>74</v>
      </c>
      <c r="AE440" t="s">
        <v>74</v>
      </c>
      <c r="AF440" t="s">
        <v>74</v>
      </c>
      <c r="AG440">
        <v>1</v>
      </c>
      <c r="AH440">
        <v>0</v>
      </c>
      <c r="AI440">
        <v>0</v>
      </c>
      <c r="AJ440">
        <v>0</v>
      </c>
      <c r="AK440">
        <v>1</v>
      </c>
      <c r="AL440" t="s">
        <v>631</v>
      </c>
      <c r="AM440" t="s">
        <v>84</v>
      </c>
      <c r="AN440" t="s">
        <v>2067</v>
      </c>
      <c r="AO440" t="s">
        <v>4995</v>
      </c>
      <c r="AP440" t="s">
        <v>74</v>
      </c>
      <c r="AQ440" t="s">
        <v>74</v>
      </c>
      <c r="AR440" t="s">
        <v>4996</v>
      </c>
      <c r="AS440" t="s">
        <v>4997</v>
      </c>
      <c r="AT440" t="s">
        <v>4883</v>
      </c>
      <c r="AU440">
        <v>1994</v>
      </c>
      <c r="AV440">
        <v>27</v>
      </c>
      <c r="AW440">
        <v>92</v>
      </c>
      <c r="AX440">
        <v>1</v>
      </c>
      <c r="AY440" t="s">
        <v>74</v>
      </c>
      <c r="AZ440" t="s">
        <v>74</v>
      </c>
      <c r="BA440" t="s">
        <v>74</v>
      </c>
      <c r="BB440">
        <v>118</v>
      </c>
      <c r="BC440">
        <v>120</v>
      </c>
      <c r="BD440" t="s">
        <v>74</v>
      </c>
      <c r="BE440" t="s">
        <v>4998</v>
      </c>
      <c r="BF440" t="str">
        <f>HYPERLINK("http://dx.doi.org/10.1017/S0007087400031769","http://dx.doi.org/10.1017/S0007087400031769")</f>
        <v>http://dx.doi.org/10.1017/S0007087400031769</v>
      </c>
      <c r="BG440" t="s">
        <v>74</v>
      </c>
      <c r="BH440" t="s">
        <v>74</v>
      </c>
      <c r="BI440">
        <v>3</v>
      </c>
      <c r="BJ440" t="s">
        <v>851</v>
      </c>
      <c r="BK440" t="s">
        <v>852</v>
      </c>
      <c r="BL440" t="s">
        <v>853</v>
      </c>
      <c r="BM440" t="s">
        <v>4999</v>
      </c>
      <c r="BN440" t="s">
        <v>74</v>
      </c>
      <c r="BO440" t="s">
        <v>74</v>
      </c>
      <c r="BP440" t="s">
        <v>74</v>
      </c>
      <c r="BQ440" t="s">
        <v>74</v>
      </c>
      <c r="BR440" t="s">
        <v>96</v>
      </c>
      <c r="BS440" t="s">
        <v>5000</v>
      </c>
      <c r="BT440" t="str">
        <f>HYPERLINK("https%3A%2F%2Fwww.webofscience.com%2Fwos%2Fwoscc%2Ffull-record%2FWOS:A1994NC59800014","View Full Record in Web of Science")</f>
        <v>View Full Record in Web of Science</v>
      </c>
    </row>
    <row r="441" spans="1:72" x14ac:dyDescent="0.15">
      <c r="A441" t="s">
        <v>72</v>
      </c>
      <c r="B441" t="s">
        <v>5001</v>
      </c>
      <c r="C441" t="s">
        <v>74</v>
      </c>
      <c r="D441" t="s">
        <v>74</v>
      </c>
      <c r="E441" t="s">
        <v>74</v>
      </c>
      <c r="F441" t="s">
        <v>5001</v>
      </c>
      <c r="G441" t="s">
        <v>74</v>
      </c>
      <c r="H441" t="s">
        <v>74</v>
      </c>
      <c r="I441" t="s">
        <v>5002</v>
      </c>
      <c r="J441" t="s">
        <v>5003</v>
      </c>
      <c r="K441" t="s">
        <v>74</v>
      </c>
      <c r="L441" t="s">
        <v>74</v>
      </c>
      <c r="M441" t="s">
        <v>77</v>
      </c>
      <c r="N441" t="s">
        <v>78</v>
      </c>
      <c r="O441" t="s">
        <v>74</v>
      </c>
      <c r="P441" t="s">
        <v>74</v>
      </c>
      <c r="Q441" t="s">
        <v>74</v>
      </c>
      <c r="R441" t="s">
        <v>74</v>
      </c>
      <c r="S441" t="s">
        <v>74</v>
      </c>
      <c r="T441" t="s">
        <v>74</v>
      </c>
      <c r="U441" t="s">
        <v>5004</v>
      </c>
      <c r="V441" t="s">
        <v>5005</v>
      </c>
      <c r="W441" t="s">
        <v>74</v>
      </c>
      <c r="X441" t="s">
        <v>74</v>
      </c>
      <c r="Y441" t="s">
        <v>5006</v>
      </c>
      <c r="Z441" t="s">
        <v>74</v>
      </c>
      <c r="AA441" t="s">
        <v>74</v>
      </c>
      <c r="AB441" t="s">
        <v>74</v>
      </c>
      <c r="AC441" t="s">
        <v>74</v>
      </c>
      <c r="AD441" t="s">
        <v>74</v>
      </c>
      <c r="AE441" t="s">
        <v>74</v>
      </c>
      <c r="AF441" t="s">
        <v>74</v>
      </c>
      <c r="AG441">
        <v>24</v>
      </c>
      <c r="AH441">
        <v>30</v>
      </c>
      <c r="AI441">
        <v>35</v>
      </c>
      <c r="AJ441">
        <v>1</v>
      </c>
      <c r="AK441">
        <v>8</v>
      </c>
      <c r="AL441" t="s">
        <v>5007</v>
      </c>
      <c r="AM441" t="s">
        <v>5008</v>
      </c>
      <c r="AN441" t="s">
        <v>5009</v>
      </c>
      <c r="AO441" t="s">
        <v>5010</v>
      </c>
      <c r="AP441" t="s">
        <v>74</v>
      </c>
      <c r="AQ441" t="s">
        <v>74</v>
      </c>
      <c r="AR441" t="s">
        <v>5003</v>
      </c>
      <c r="AS441" t="s">
        <v>5011</v>
      </c>
      <c r="AT441" t="s">
        <v>5012</v>
      </c>
      <c r="AU441">
        <v>1994</v>
      </c>
      <c r="AV441">
        <v>97</v>
      </c>
      <c r="AW441">
        <v>1</v>
      </c>
      <c r="AX441" t="s">
        <v>74</v>
      </c>
      <c r="AY441" t="s">
        <v>74</v>
      </c>
      <c r="AZ441" t="s">
        <v>74</v>
      </c>
      <c r="BA441" t="s">
        <v>74</v>
      </c>
      <c r="BB441">
        <v>13</v>
      </c>
      <c r="BC441">
        <v>19</v>
      </c>
      <c r="BD441" t="s">
        <v>74</v>
      </c>
      <c r="BE441" t="s">
        <v>5013</v>
      </c>
      <c r="BF441" t="str">
        <f>HYPERLINK("http://dx.doi.org/10.2307/3243343","http://dx.doi.org/10.2307/3243343")</f>
        <v>http://dx.doi.org/10.2307/3243343</v>
      </c>
      <c r="BG441" t="s">
        <v>74</v>
      </c>
      <c r="BH441" t="s">
        <v>74</v>
      </c>
      <c r="BI441">
        <v>7</v>
      </c>
      <c r="BJ441" t="s">
        <v>5014</v>
      </c>
      <c r="BK441" t="s">
        <v>93</v>
      </c>
      <c r="BL441" t="s">
        <v>5014</v>
      </c>
      <c r="BM441" t="s">
        <v>5015</v>
      </c>
      <c r="BN441" t="s">
        <v>74</v>
      </c>
      <c r="BO441" t="s">
        <v>74</v>
      </c>
      <c r="BP441" t="s">
        <v>74</v>
      </c>
      <c r="BQ441" t="s">
        <v>74</v>
      </c>
      <c r="BR441" t="s">
        <v>96</v>
      </c>
      <c r="BS441" t="s">
        <v>5016</v>
      </c>
      <c r="BT441" t="str">
        <f>HYPERLINK("https%3A%2F%2Fwww.webofscience.com%2Fwos%2Fwoscc%2Ffull-record%2FWOS:A1994MZ66800002","View Full Record in Web of Science")</f>
        <v>View Full Record in Web of Science</v>
      </c>
    </row>
    <row r="442" spans="1:72" x14ac:dyDescent="0.15">
      <c r="A442" t="s">
        <v>72</v>
      </c>
      <c r="B442" t="s">
        <v>5017</v>
      </c>
      <c r="C442" t="s">
        <v>74</v>
      </c>
      <c r="D442" t="s">
        <v>74</v>
      </c>
      <c r="E442" t="s">
        <v>74</v>
      </c>
      <c r="F442" t="s">
        <v>5017</v>
      </c>
      <c r="G442" t="s">
        <v>74</v>
      </c>
      <c r="H442" t="s">
        <v>74</v>
      </c>
      <c r="I442" t="s">
        <v>5018</v>
      </c>
      <c r="J442" t="s">
        <v>5019</v>
      </c>
      <c r="K442" t="s">
        <v>74</v>
      </c>
      <c r="L442" t="s">
        <v>74</v>
      </c>
      <c r="M442" t="s">
        <v>77</v>
      </c>
      <c r="N442" t="s">
        <v>78</v>
      </c>
      <c r="O442" t="s">
        <v>74</v>
      </c>
      <c r="P442" t="s">
        <v>74</v>
      </c>
      <c r="Q442" t="s">
        <v>74</v>
      </c>
      <c r="R442" t="s">
        <v>74</v>
      </c>
      <c r="S442" t="s">
        <v>74</v>
      </c>
      <c r="T442" t="s">
        <v>74</v>
      </c>
      <c r="U442" t="s">
        <v>5020</v>
      </c>
      <c r="V442" t="s">
        <v>5021</v>
      </c>
      <c r="W442" t="s">
        <v>5022</v>
      </c>
      <c r="X442" t="s">
        <v>5023</v>
      </c>
      <c r="Y442" t="s">
        <v>5024</v>
      </c>
      <c r="Z442" t="s">
        <v>74</v>
      </c>
      <c r="AA442" t="s">
        <v>5025</v>
      </c>
      <c r="AB442" t="s">
        <v>5026</v>
      </c>
      <c r="AC442" t="s">
        <v>74</v>
      </c>
      <c r="AD442" t="s">
        <v>74</v>
      </c>
      <c r="AE442" t="s">
        <v>74</v>
      </c>
      <c r="AF442" t="s">
        <v>74</v>
      </c>
      <c r="AG442">
        <v>23</v>
      </c>
      <c r="AH442">
        <v>10</v>
      </c>
      <c r="AI442">
        <v>12</v>
      </c>
      <c r="AJ442">
        <v>0</v>
      </c>
      <c r="AK442">
        <v>1</v>
      </c>
      <c r="AL442" t="s">
        <v>179</v>
      </c>
      <c r="AM442" t="s">
        <v>180</v>
      </c>
      <c r="AN442" t="s">
        <v>181</v>
      </c>
      <c r="AO442" t="s">
        <v>5027</v>
      </c>
      <c r="AP442" t="s">
        <v>74</v>
      </c>
      <c r="AQ442" t="s">
        <v>74</v>
      </c>
      <c r="AR442" t="s">
        <v>5028</v>
      </c>
      <c r="AS442" t="s">
        <v>5029</v>
      </c>
      <c r="AT442" t="s">
        <v>4883</v>
      </c>
      <c r="AU442">
        <v>1994</v>
      </c>
      <c r="AV442">
        <v>22</v>
      </c>
      <c r="AW442">
        <v>3</v>
      </c>
      <c r="AX442" t="s">
        <v>74</v>
      </c>
      <c r="AY442" t="s">
        <v>74</v>
      </c>
      <c r="AZ442" t="s">
        <v>74</v>
      </c>
      <c r="BA442" t="s">
        <v>74</v>
      </c>
      <c r="BB442">
        <v>243</v>
      </c>
      <c r="BC442">
        <v>251</v>
      </c>
      <c r="BD442" t="s">
        <v>74</v>
      </c>
      <c r="BE442" t="s">
        <v>5030</v>
      </c>
      <c r="BF442" t="str">
        <f>HYPERLINK("http://dx.doi.org/10.1016/0165-232X(94)90003-5","http://dx.doi.org/10.1016/0165-232X(94)90003-5")</f>
        <v>http://dx.doi.org/10.1016/0165-232X(94)90003-5</v>
      </c>
      <c r="BG442" t="s">
        <v>74</v>
      </c>
      <c r="BH442" t="s">
        <v>74</v>
      </c>
      <c r="BI442">
        <v>9</v>
      </c>
      <c r="BJ442" t="s">
        <v>5031</v>
      </c>
      <c r="BK442" t="s">
        <v>93</v>
      </c>
      <c r="BL442" t="s">
        <v>5032</v>
      </c>
      <c r="BM442" t="s">
        <v>5033</v>
      </c>
      <c r="BN442" t="s">
        <v>74</v>
      </c>
      <c r="BO442" t="s">
        <v>74</v>
      </c>
      <c r="BP442" t="s">
        <v>74</v>
      </c>
      <c r="BQ442" t="s">
        <v>74</v>
      </c>
      <c r="BR442" t="s">
        <v>96</v>
      </c>
      <c r="BS442" t="s">
        <v>5034</v>
      </c>
      <c r="BT442" t="str">
        <f>HYPERLINK("https%3A%2F%2Fwww.webofscience.com%2Fwos%2Fwoscc%2Ffull-record%2FWOS:A1994NH11900003","View Full Record in Web of Science")</f>
        <v>View Full Record in Web of Science</v>
      </c>
    </row>
    <row r="443" spans="1:72" x14ac:dyDescent="0.15">
      <c r="A443" t="s">
        <v>72</v>
      </c>
      <c r="B443" t="s">
        <v>5035</v>
      </c>
      <c r="C443" t="s">
        <v>74</v>
      </c>
      <c r="D443" t="s">
        <v>74</v>
      </c>
      <c r="E443" t="s">
        <v>74</v>
      </c>
      <c r="F443" t="s">
        <v>5035</v>
      </c>
      <c r="G443" t="s">
        <v>74</v>
      </c>
      <c r="H443" t="s">
        <v>74</v>
      </c>
      <c r="I443" t="s">
        <v>5036</v>
      </c>
      <c r="J443" t="s">
        <v>5037</v>
      </c>
      <c r="K443" t="s">
        <v>74</v>
      </c>
      <c r="L443" t="s">
        <v>74</v>
      </c>
      <c r="M443" t="s">
        <v>77</v>
      </c>
      <c r="N443" t="s">
        <v>78</v>
      </c>
      <c r="O443" t="s">
        <v>74</v>
      </c>
      <c r="P443" t="s">
        <v>74</v>
      </c>
      <c r="Q443" t="s">
        <v>74</v>
      </c>
      <c r="R443" t="s">
        <v>74</v>
      </c>
      <c r="S443" t="s">
        <v>74</v>
      </c>
      <c r="T443" t="s">
        <v>74</v>
      </c>
      <c r="U443" t="s">
        <v>74</v>
      </c>
      <c r="V443" t="s">
        <v>5038</v>
      </c>
      <c r="W443" t="s">
        <v>74</v>
      </c>
      <c r="X443" t="s">
        <v>74</v>
      </c>
      <c r="Y443" t="s">
        <v>5039</v>
      </c>
      <c r="Z443" t="s">
        <v>74</v>
      </c>
      <c r="AA443" t="s">
        <v>74</v>
      </c>
      <c r="AB443" t="s">
        <v>74</v>
      </c>
      <c r="AC443" t="s">
        <v>74</v>
      </c>
      <c r="AD443" t="s">
        <v>74</v>
      </c>
      <c r="AE443" t="s">
        <v>74</v>
      </c>
      <c r="AF443" t="s">
        <v>74</v>
      </c>
      <c r="AG443">
        <v>10</v>
      </c>
      <c r="AH443">
        <v>2</v>
      </c>
      <c r="AI443">
        <v>2</v>
      </c>
      <c r="AJ443">
        <v>0</v>
      </c>
      <c r="AK443">
        <v>1</v>
      </c>
      <c r="AL443" t="s">
        <v>5040</v>
      </c>
      <c r="AM443" t="s">
        <v>5041</v>
      </c>
      <c r="AN443" t="s">
        <v>5042</v>
      </c>
      <c r="AO443" t="s">
        <v>5043</v>
      </c>
      <c r="AP443" t="s">
        <v>74</v>
      </c>
      <c r="AQ443" t="s">
        <v>74</v>
      </c>
      <c r="AR443" t="s">
        <v>5037</v>
      </c>
      <c r="AS443" t="s">
        <v>5044</v>
      </c>
      <c r="AT443" t="s">
        <v>4883</v>
      </c>
      <c r="AU443">
        <v>1994</v>
      </c>
      <c r="AV443">
        <v>66</v>
      </c>
      <c r="AW443" t="s">
        <v>74</v>
      </c>
      <c r="AX443">
        <v>2</v>
      </c>
      <c r="AY443" t="s">
        <v>74</v>
      </c>
      <c r="AZ443" t="s">
        <v>74</v>
      </c>
      <c r="BA443" t="s">
        <v>74</v>
      </c>
      <c r="BB443">
        <v>219</v>
      </c>
      <c r="BC443">
        <v>226</v>
      </c>
      <c r="BD443" t="s">
        <v>74</v>
      </c>
      <c r="BE443" t="s">
        <v>5045</v>
      </c>
      <c r="BF443" t="str">
        <f>HYPERLINK("http://dx.doi.org/10.1163/156854094X00701","http://dx.doi.org/10.1163/156854094X00701")</f>
        <v>http://dx.doi.org/10.1163/156854094X00701</v>
      </c>
      <c r="BG443" t="s">
        <v>74</v>
      </c>
      <c r="BH443" t="s">
        <v>74</v>
      </c>
      <c r="BI443">
        <v>8</v>
      </c>
      <c r="BJ443" t="s">
        <v>1098</v>
      </c>
      <c r="BK443" t="s">
        <v>93</v>
      </c>
      <c r="BL443" t="s">
        <v>1098</v>
      </c>
      <c r="BM443" t="s">
        <v>5046</v>
      </c>
      <c r="BN443" t="s">
        <v>74</v>
      </c>
      <c r="BO443" t="s">
        <v>74</v>
      </c>
      <c r="BP443" t="s">
        <v>74</v>
      </c>
      <c r="BQ443" t="s">
        <v>74</v>
      </c>
      <c r="BR443" t="s">
        <v>96</v>
      </c>
      <c r="BS443" t="s">
        <v>5047</v>
      </c>
      <c r="BT443" t="str">
        <f>HYPERLINK("https%3A%2F%2Fwww.webofscience.com%2Fwos%2Fwoscc%2Ffull-record%2FWOS:A1994NF55100009","View Full Record in Web of Science")</f>
        <v>View Full Record in Web of Science</v>
      </c>
    </row>
    <row r="444" spans="1:72" x14ac:dyDescent="0.15">
      <c r="A444" t="s">
        <v>72</v>
      </c>
      <c r="B444" t="s">
        <v>5048</v>
      </c>
      <c r="C444" t="s">
        <v>74</v>
      </c>
      <c r="D444" t="s">
        <v>74</v>
      </c>
      <c r="E444" t="s">
        <v>74</v>
      </c>
      <c r="F444" t="s">
        <v>5048</v>
      </c>
      <c r="G444" t="s">
        <v>74</v>
      </c>
      <c r="H444" t="s">
        <v>74</v>
      </c>
      <c r="I444" t="s">
        <v>5049</v>
      </c>
      <c r="J444" t="s">
        <v>5050</v>
      </c>
      <c r="K444" t="s">
        <v>74</v>
      </c>
      <c r="L444" t="s">
        <v>74</v>
      </c>
      <c r="M444" t="s">
        <v>77</v>
      </c>
      <c r="N444" t="s">
        <v>78</v>
      </c>
      <c r="O444" t="s">
        <v>74</v>
      </c>
      <c r="P444" t="s">
        <v>74</v>
      </c>
      <c r="Q444" t="s">
        <v>74</v>
      </c>
      <c r="R444" t="s">
        <v>74</v>
      </c>
      <c r="S444" t="s">
        <v>74</v>
      </c>
      <c r="T444" t="s">
        <v>5051</v>
      </c>
      <c r="U444" t="s">
        <v>5052</v>
      </c>
      <c r="V444" t="s">
        <v>5053</v>
      </c>
      <c r="W444" t="s">
        <v>4527</v>
      </c>
      <c r="X444" t="s">
        <v>4528</v>
      </c>
      <c r="Y444" t="s">
        <v>5054</v>
      </c>
      <c r="Z444" t="s">
        <v>74</v>
      </c>
      <c r="AA444" t="s">
        <v>5055</v>
      </c>
      <c r="AB444" t="s">
        <v>5056</v>
      </c>
      <c r="AC444" t="s">
        <v>74</v>
      </c>
      <c r="AD444" t="s">
        <v>74</v>
      </c>
      <c r="AE444" t="s">
        <v>74</v>
      </c>
      <c r="AF444" t="s">
        <v>74</v>
      </c>
      <c r="AG444">
        <v>10</v>
      </c>
      <c r="AH444">
        <v>5</v>
      </c>
      <c r="AI444">
        <v>6</v>
      </c>
      <c r="AJ444">
        <v>0</v>
      </c>
      <c r="AK444">
        <v>5</v>
      </c>
      <c r="AL444" t="s">
        <v>5057</v>
      </c>
      <c r="AM444" t="s">
        <v>927</v>
      </c>
      <c r="AN444" t="s">
        <v>5058</v>
      </c>
      <c r="AO444" t="s">
        <v>5059</v>
      </c>
      <c r="AP444" t="s">
        <v>74</v>
      </c>
      <c r="AQ444" t="s">
        <v>74</v>
      </c>
      <c r="AR444" t="s">
        <v>5060</v>
      </c>
      <c r="AS444" t="s">
        <v>5061</v>
      </c>
      <c r="AT444" t="s">
        <v>5062</v>
      </c>
      <c r="AU444">
        <v>1994</v>
      </c>
      <c r="AV444">
        <v>15</v>
      </c>
      <c r="AW444">
        <v>2</v>
      </c>
      <c r="AX444" t="s">
        <v>74</v>
      </c>
      <c r="AY444" t="s">
        <v>74</v>
      </c>
      <c r="AZ444" t="s">
        <v>74</v>
      </c>
      <c r="BA444" t="s">
        <v>74</v>
      </c>
      <c r="BB444">
        <v>127</v>
      </c>
      <c r="BC444">
        <v>130</v>
      </c>
      <c r="BD444" t="s">
        <v>74</v>
      </c>
      <c r="BE444" t="s">
        <v>74</v>
      </c>
      <c r="BF444" t="s">
        <v>74</v>
      </c>
      <c r="BG444" t="s">
        <v>74</v>
      </c>
      <c r="BH444" t="s">
        <v>74</v>
      </c>
      <c r="BI444">
        <v>4</v>
      </c>
      <c r="BJ444" t="s">
        <v>4307</v>
      </c>
      <c r="BK444" t="s">
        <v>93</v>
      </c>
      <c r="BL444" t="s">
        <v>4308</v>
      </c>
      <c r="BM444" t="s">
        <v>5063</v>
      </c>
      <c r="BN444" t="s">
        <v>74</v>
      </c>
      <c r="BO444" t="s">
        <v>74</v>
      </c>
      <c r="BP444" t="s">
        <v>74</v>
      </c>
      <c r="BQ444" t="s">
        <v>74</v>
      </c>
      <c r="BR444" t="s">
        <v>96</v>
      </c>
      <c r="BS444" t="s">
        <v>5064</v>
      </c>
      <c r="BT444" t="str">
        <f>HYPERLINK("https%3A%2F%2Fwww.webofscience.com%2Fwos%2Fwoscc%2Ffull-record%2FWOS:A1994ND72600009","View Full Record in Web of Science")</f>
        <v>View Full Record in Web of Science</v>
      </c>
    </row>
    <row r="445" spans="1:72" x14ac:dyDescent="0.15">
      <c r="A445" t="s">
        <v>72</v>
      </c>
      <c r="B445" t="s">
        <v>5065</v>
      </c>
      <c r="C445" t="s">
        <v>74</v>
      </c>
      <c r="D445" t="s">
        <v>74</v>
      </c>
      <c r="E445" t="s">
        <v>74</v>
      </c>
      <c r="F445" t="s">
        <v>5065</v>
      </c>
      <c r="G445" t="s">
        <v>74</v>
      </c>
      <c r="H445" t="s">
        <v>74</v>
      </c>
      <c r="I445" t="s">
        <v>5066</v>
      </c>
      <c r="J445" t="s">
        <v>746</v>
      </c>
      <c r="K445" t="s">
        <v>74</v>
      </c>
      <c r="L445" t="s">
        <v>74</v>
      </c>
      <c r="M445" t="s">
        <v>77</v>
      </c>
      <c r="N445" t="s">
        <v>78</v>
      </c>
      <c r="O445" t="s">
        <v>74</v>
      </c>
      <c r="P445" t="s">
        <v>74</v>
      </c>
      <c r="Q445" t="s">
        <v>74</v>
      </c>
      <c r="R445" t="s">
        <v>74</v>
      </c>
      <c r="S445" t="s">
        <v>74</v>
      </c>
      <c r="T445" t="s">
        <v>74</v>
      </c>
      <c r="U445" t="s">
        <v>5067</v>
      </c>
      <c r="V445" t="s">
        <v>5068</v>
      </c>
      <c r="W445" t="s">
        <v>5069</v>
      </c>
      <c r="X445" t="s">
        <v>1843</v>
      </c>
      <c r="Y445" t="s">
        <v>5070</v>
      </c>
      <c r="Z445" t="s">
        <v>74</v>
      </c>
      <c r="AA445" t="s">
        <v>74</v>
      </c>
      <c r="AB445" t="s">
        <v>74</v>
      </c>
      <c r="AC445" t="s">
        <v>74</v>
      </c>
      <c r="AD445" t="s">
        <v>74</v>
      </c>
      <c r="AE445" t="s">
        <v>74</v>
      </c>
      <c r="AF445" t="s">
        <v>74</v>
      </c>
      <c r="AG445">
        <v>21</v>
      </c>
      <c r="AH445">
        <v>20</v>
      </c>
      <c r="AI445">
        <v>24</v>
      </c>
      <c r="AJ445">
        <v>0</v>
      </c>
      <c r="AK445">
        <v>0</v>
      </c>
      <c r="AL445" t="s">
        <v>750</v>
      </c>
      <c r="AM445" t="s">
        <v>751</v>
      </c>
      <c r="AN445" t="s">
        <v>752</v>
      </c>
      <c r="AO445" t="s">
        <v>753</v>
      </c>
      <c r="AP445" t="s">
        <v>74</v>
      </c>
      <c r="AQ445" t="s">
        <v>74</v>
      </c>
      <c r="AR445" t="s">
        <v>754</v>
      </c>
      <c r="AS445" t="s">
        <v>755</v>
      </c>
      <c r="AT445" t="s">
        <v>4883</v>
      </c>
      <c r="AU445">
        <v>1994</v>
      </c>
      <c r="AV445">
        <v>26</v>
      </c>
      <c r="AW445">
        <v>2</v>
      </c>
      <c r="AX445" t="s">
        <v>74</v>
      </c>
      <c r="AY445" t="s">
        <v>74</v>
      </c>
      <c r="AZ445" t="s">
        <v>74</v>
      </c>
      <c r="BA445" t="s">
        <v>74</v>
      </c>
      <c r="BB445">
        <v>149</v>
      </c>
      <c r="BC445">
        <v>165</v>
      </c>
      <c r="BD445" t="s">
        <v>74</v>
      </c>
      <c r="BE445" t="s">
        <v>5071</v>
      </c>
      <c r="BF445" t="str">
        <f>HYPERLINK("http://dx.doi.org/10.1177/001391659402600201","http://dx.doi.org/10.1177/001391659402600201")</f>
        <v>http://dx.doi.org/10.1177/001391659402600201</v>
      </c>
      <c r="BG445" t="s">
        <v>74</v>
      </c>
      <c r="BH445" t="s">
        <v>74</v>
      </c>
      <c r="BI445">
        <v>17</v>
      </c>
      <c r="BJ445" t="s">
        <v>757</v>
      </c>
      <c r="BK445" t="s">
        <v>758</v>
      </c>
      <c r="BL445" t="s">
        <v>759</v>
      </c>
      <c r="BM445" t="s">
        <v>5072</v>
      </c>
      <c r="BN445" t="s">
        <v>74</v>
      </c>
      <c r="BO445" t="s">
        <v>74</v>
      </c>
      <c r="BP445" t="s">
        <v>74</v>
      </c>
      <c r="BQ445" t="s">
        <v>74</v>
      </c>
      <c r="BR445" t="s">
        <v>96</v>
      </c>
      <c r="BS445" t="s">
        <v>5073</v>
      </c>
      <c r="BT445" t="str">
        <f>HYPERLINK("https%3A%2F%2Fwww.webofscience.com%2Fwos%2Fwoscc%2Ffull-record%2FWOS:A1994MX75200001","View Full Record in Web of Science")</f>
        <v>View Full Record in Web of Science</v>
      </c>
    </row>
    <row r="446" spans="1:72" x14ac:dyDescent="0.15">
      <c r="A446" t="s">
        <v>72</v>
      </c>
      <c r="B446" t="s">
        <v>5074</v>
      </c>
      <c r="C446" t="s">
        <v>74</v>
      </c>
      <c r="D446" t="s">
        <v>74</v>
      </c>
      <c r="E446" t="s">
        <v>74</v>
      </c>
      <c r="F446" t="s">
        <v>5074</v>
      </c>
      <c r="G446" t="s">
        <v>74</v>
      </c>
      <c r="H446" t="s">
        <v>74</v>
      </c>
      <c r="I446" t="s">
        <v>5075</v>
      </c>
      <c r="J446" t="s">
        <v>5076</v>
      </c>
      <c r="K446" t="s">
        <v>74</v>
      </c>
      <c r="L446" t="s">
        <v>74</v>
      </c>
      <c r="M446" t="s">
        <v>77</v>
      </c>
      <c r="N446" t="s">
        <v>78</v>
      </c>
      <c r="O446" t="s">
        <v>74</v>
      </c>
      <c r="P446" t="s">
        <v>74</v>
      </c>
      <c r="Q446" t="s">
        <v>74</v>
      </c>
      <c r="R446" t="s">
        <v>74</v>
      </c>
      <c r="S446" t="s">
        <v>74</v>
      </c>
      <c r="T446" t="s">
        <v>5077</v>
      </c>
      <c r="U446" t="s">
        <v>5078</v>
      </c>
      <c r="V446" t="s">
        <v>5079</v>
      </c>
      <c r="W446" t="s">
        <v>3914</v>
      </c>
      <c r="X446" t="s">
        <v>3915</v>
      </c>
      <c r="Y446" t="s">
        <v>74</v>
      </c>
      <c r="Z446" t="s">
        <v>74</v>
      </c>
      <c r="AA446" t="s">
        <v>74</v>
      </c>
      <c r="AB446" t="s">
        <v>74</v>
      </c>
      <c r="AC446" t="s">
        <v>74</v>
      </c>
      <c r="AD446" t="s">
        <v>74</v>
      </c>
      <c r="AE446" t="s">
        <v>74</v>
      </c>
      <c r="AF446" t="s">
        <v>74</v>
      </c>
      <c r="AG446">
        <v>28</v>
      </c>
      <c r="AH446">
        <v>18</v>
      </c>
      <c r="AI446">
        <v>19</v>
      </c>
      <c r="AJ446">
        <v>0</v>
      </c>
      <c r="AK446">
        <v>0</v>
      </c>
      <c r="AL446" t="s">
        <v>5080</v>
      </c>
      <c r="AM446" t="s">
        <v>5081</v>
      </c>
      <c r="AN446" t="s">
        <v>5082</v>
      </c>
      <c r="AO446" t="s">
        <v>5083</v>
      </c>
      <c r="AP446" t="s">
        <v>74</v>
      </c>
      <c r="AQ446" t="s">
        <v>74</v>
      </c>
      <c r="AR446" t="s">
        <v>5084</v>
      </c>
      <c r="AS446" t="s">
        <v>5085</v>
      </c>
      <c r="AT446" t="s">
        <v>4883</v>
      </c>
      <c r="AU446">
        <v>1994</v>
      </c>
      <c r="AV446">
        <v>12</v>
      </c>
      <c r="AW446">
        <v>6</v>
      </c>
      <c r="AX446" t="s">
        <v>74</v>
      </c>
      <c r="AY446" t="s">
        <v>74</v>
      </c>
      <c r="AZ446" t="s">
        <v>74</v>
      </c>
      <c r="BA446" t="s">
        <v>74</v>
      </c>
      <c r="BB446">
        <v>479</v>
      </c>
      <c r="BC446">
        <v>484</v>
      </c>
      <c r="BD446" t="s">
        <v>74</v>
      </c>
      <c r="BE446" t="s">
        <v>5086</v>
      </c>
      <c r="BF446" t="str">
        <f>HYPERLINK("http://dx.doi.org/10.1007/BF00004450","http://dx.doi.org/10.1007/BF00004450")</f>
        <v>http://dx.doi.org/10.1007/BF00004450</v>
      </c>
      <c r="BG446" t="s">
        <v>74</v>
      </c>
      <c r="BH446" t="s">
        <v>74</v>
      </c>
      <c r="BI446">
        <v>6</v>
      </c>
      <c r="BJ446" t="s">
        <v>5087</v>
      </c>
      <c r="BK446" t="s">
        <v>93</v>
      </c>
      <c r="BL446" t="s">
        <v>5087</v>
      </c>
      <c r="BM446" t="s">
        <v>5088</v>
      </c>
      <c r="BN446">
        <v>24203109</v>
      </c>
      <c r="BO446" t="s">
        <v>74</v>
      </c>
      <c r="BP446" t="s">
        <v>74</v>
      </c>
      <c r="BQ446" t="s">
        <v>74</v>
      </c>
      <c r="BR446" t="s">
        <v>96</v>
      </c>
      <c r="BS446" t="s">
        <v>5089</v>
      </c>
      <c r="BT446" t="str">
        <f>HYPERLINK("https%3A%2F%2Fwww.webofscience.com%2Fwos%2Fwoscc%2Ffull-record%2FWOS:A1994NE83500004","View Full Record in Web of Science")</f>
        <v>View Full Record in Web of Science</v>
      </c>
    </row>
    <row r="447" spans="1:72" x14ac:dyDescent="0.15">
      <c r="A447" t="s">
        <v>72</v>
      </c>
      <c r="B447" t="s">
        <v>5090</v>
      </c>
      <c r="C447" t="s">
        <v>74</v>
      </c>
      <c r="D447" t="s">
        <v>74</v>
      </c>
      <c r="E447" t="s">
        <v>74</v>
      </c>
      <c r="F447" t="s">
        <v>5090</v>
      </c>
      <c r="G447" t="s">
        <v>74</v>
      </c>
      <c r="H447" t="s">
        <v>74</v>
      </c>
      <c r="I447" t="s">
        <v>5091</v>
      </c>
      <c r="J447" t="s">
        <v>806</v>
      </c>
      <c r="K447" t="s">
        <v>74</v>
      </c>
      <c r="L447" t="s">
        <v>74</v>
      </c>
      <c r="M447" t="s">
        <v>77</v>
      </c>
      <c r="N447" t="s">
        <v>78</v>
      </c>
      <c r="O447" t="s">
        <v>74</v>
      </c>
      <c r="P447" t="s">
        <v>74</v>
      </c>
      <c r="Q447" t="s">
        <v>74</v>
      </c>
      <c r="R447" t="s">
        <v>74</v>
      </c>
      <c r="S447" t="s">
        <v>74</v>
      </c>
      <c r="T447" t="s">
        <v>74</v>
      </c>
      <c r="U447" t="s">
        <v>5092</v>
      </c>
      <c r="V447" t="s">
        <v>5093</v>
      </c>
      <c r="W447" t="s">
        <v>5094</v>
      </c>
      <c r="X447" t="s">
        <v>5095</v>
      </c>
      <c r="Y447" t="s">
        <v>5096</v>
      </c>
      <c r="Z447" t="s">
        <v>74</v>
      </c>
      <c r="AA447" t="s">
        <v>5097</v>
      </c>
      <c r="AB447" t="s">
        <v>5098</v>
      </c>
      <c r="AC447" t="s">
        <v>74</v>
      </c>
      <c r="AD447" t="s">
        <v>74</v>
      </c>
      <c r="AE447" t="s">
        <v>74</v>
      </c>
      <c r="AF447" t="s">
        <v>74</v>
      </c>
      <c r="AG447">
        <v>25</v>
      </c>
      <c r="AH447">
        <v>69</v>
      </c>
      <c r="AI447">
        <v>77</v>
      </c>
      <c r="AJ447">
        <v>1</v>
      </c>
      <c r="AK447">
        <v>9</v>
      </c>
      <c r="AL447" t="s">
        <v>813</v>
      </c>
      <c r="AM447" t="s">
        <v>814</v>
      </c>
      <c r="AN447" t="s">
        <v>815</v>
      </c>
      <c r="AO447" t="s">
        <v>816</v>
      </c>
      <c r="AP447" t="s">
        <v>74</v>
      </c>
      <c r="AQ447" t="s">
        <v>74</v>
      </c>
      <c r="AR447" t="s">
        <v>806</v>
      </c>
      <c r="AS447" t="s">
        <v>188</v>
      </c>
      <c r="AT447" t="s">
        <v>4883</v>
      </c>
      <c r="AU447">
        <v>1994</v>
      </c>
      <c r="AV447">
        <v>22</v>
      </c>
      <c r="AW447">
        <v>3</v>
      </c>
      <c r="AX447" t="s">
        <v>74</v>
      </c>
      <c r="AY447" t="s">
        <v>74</v>
      </c>
      <c r="AZ447" t="s">
        <v>74</v>
      </c>
      <c r="BA447" t="s">
        <v>74</v>
      </c>
      <c r="BB447">
        <v>207</v>
      </c>
      <c r="BC447">
        <v>210</v>
      </c>
      <c r="BD447" t="s">
        <v>74</v>
      </c>
      <c r="BE447" t="s">
        <v>5099</v>
      </c>
      <c r="BF447" t="str">
        <f>HYPERLINK("http://dx.doi.org/10.1130/0091-7613(1994)022&lt;0207:PSOADE&gt;2.3.CO;2","http://dx.doi.org/10.1130/0091-7613(1994)022&lt;0207:PSOADE&gt;2.3.CO;2")</f>
        <v>http://dx.doi.org/10.1130/0091-7613(1994)022&lt;0207:PSOADE&gt;2.3.CO;2</v>
      </c>
      <c r="BG447" t="s">
        <v>74</v>
      </c>
      <c r="BH447" t="s">
        <v>74</v>
      </c>
      <c r="BI447">
        <v>4</v>
      </c>
      <c r="BJ447" t="s">
        <v>188</v>
      </c>
      <c r="BK447" t="s">
        <v>93</v>
      </c>
      <c r="BL447" t="s">
        <v>188</v>
      </c>
      <c r="BM447" t="s">
        <v>5100</v>
      </c>
      <c r="BN447" t="s">
        <v>74</v>
      </c>
      <c r="BO447" t="s">
        <v>74</v>
      </c>
      <c r="BP447" t="s">
        <v>74</v>
      </c>
      <c r="BQ447" t="s">
        <v>74</v>
      </c>
      <c r="BR447" t="s">
        <v>96</v>
      </c>
      <c r="BS447" t="s">
        <v>5101</v>
      </c>
      <c r="BT447" t="str">
        <f>HYPERLINK("https%3A%2F%2Fwww.webofscience.com%2Fwos%2Fwoscc%2Ffull-record%2FWOS:A1994MZ72200004","View Full Record in Web of Science")</f>
        <v>View Full Record in Web of Science</v>
      </c>
    </row>
    <row r="448" spans="1:72" x14ac:dyDescent="0.15">
      <c r="A448" t="s">
        <v>72</v>
      </c>
      <c r="B448" t="s">
        <v>5102</v>
      </c>
      <c r="C448" t="s">
        <v>74</v>
      </c>
      <c r="D448" t="s">
        <v>74</v>
      </c>
      <c r="E448" t="s">
        <v>74</v>
      </c>
      <c r="F448" t="s">
        <v>5102</v>
      </c>
      <c r="G448" t="s">
        <v>74</v>
      </c>
      <c r="H448" t="s">
        <v>74</v>
      </c>
      <c r="I448" t="s">
        <v>5103</v>
      </c>
      <c r="J448" t="s">
        <v>806</v>
      </c>
      <c r="K448" t="s">
        <v>74</v>
      </c>
      <c r="L448" t="s">
        <v>74</v>
      </c>
      <c r="M448" t="s">
        <v>77</v>
      </c>
      <c r="N448" t="s">
        <v>78</v>
      </c>
      <c r="O448" t="s">
        <v>74</v>
      </c>
      <c r="P448" t="s">
        <v>74</v>
      </c>
      <c r="Q448" t="s">
        <v>74</v>
      </c>
      <c r="R448" t="s">
        <v>74</v>
      </c>
      <c r="S448" t="s">
        <v>74</v>
      </c>
      <c r="T448" t="s">
        <v>74</v>
      </c>
      <c r="U448" t="s">
        <v>5104</v>
      </c>
      <c r="V448" t="s">
        <v>5105</v>
      </c>
      <c r="W448" t="s">
        <v>5106</v>
      </c>
      <c r="X448" t="s">
        <v>5107</v>
      </c>
      <c r="Y448" t="s">
        <v>5108</v>
      </c>
      <c r="Z448" t="s">
        <v>74</v>
      </c>
      <c r="AA448" t="s">
        <v>74</v>
      </c>
      <c r="AB448" t="s">
        <v>5109</v>
      </c>
      <c r="AC448" t="s">
        <v>74</v>
      </c>
      <c r="AD448" t="s">
        <v>74</v>
      </c>
      <c r="AE448" t="s">
        <v>74</v>
      </c>
      <c r="AF448" t="s">
        <v>74</v>
      </c>
      <c r="AG448">
        <v>22</v>
      </c>
      <c r="AH448">
        <v>235</v>
      </c>
      <c r="AI448">
        <v>264</v>
      </c>
      <c r="AJ448">
        <v>1</v>
      </c>
      <c r="AK448">
        <v>34</v>
      </c>
      <c r="AL448" t="s">
        <v>813</v>
      </c>
      <c r="AM448" t="s">
        <v>814</v>
      </c>
      <c r="AN448" t="s">
        <v>815</v>
      </c>
      <c r="AO448" t="s">
        <v>816</v>
      </c>
      <c r="AP448" t="s">
        <v>74</v>
      </c>
      <c r="AQ448" t="s">
        <v>74</v>
      </c>
      <c r="AR448" t="s">
        <v>806</v>
      </c>
      <c r="AS448" t="s">
        <v>188</v>
      </c>
      <c r="AT448" t="s">
        <v>4883</v>
      </c>
      <c r="AU448">
        <v>1994</v>
      </c>
      <c r="AV448">
        <v>22</v>
      </c>
      <c r="AW448">
        <v>3</v>
      </c>
      <c r="AX448" t="s">
        <v>74</v>
      </c>
      <c r="AY448" t="s">
        <v>74</v>
      </c>
      <c r="AZ448" t="s">
        <v>74</v>
      </c>
      <c r="BA448" t="s">
        <v>74</v>
      </c>
      <c r="BB448">
        <v>211</v>
      </c>
      <c r="BC448">
        <v>214</v>
      </c>
      <c r="BD448" t="s">
        <v>74</v>
      </c>
      <c r="BE448" t="s">
        <v>5110</v>
      </c>
      <c r="BF448" t="str">
        <f>HYPERLINK("http://dx.doi.org/10.1130/0091-7613(1994)022&lt;0211:ASHEAT&gt;2.3.CO;2","http://dx.doi.org/10.1130/0091-7613(1994)022&lt;0211:ASHEAT&gt;2.3.CO;2")</f>
        <v>http://dx.doi.org/10.1130/0091-7613(1994)022&lt;0211:ASHEAT&gt;2.3.CO;2</v>
      </c>
      <c r="BG448" t="s">
        <v>74</v>
      </c>
      <c r="BH448" t="s">
        <v>74</v>
      </c>
      <c r="BI448">
        <v>4</v>
      </c>
      <c r="BJ448" t="s">
        <v>188</v>
      </c>
      <c r="BK448" t="s">
        <v>93</v>
      </c>
      <c r="BL448" t="s">
        <v>188</v>
      </c>
      <c r="BM448" t="s">
        <v>5100</v>
      </c>
      <c r="BN448" t="s">
        <v>74</v>
      </c>
      <c r="BO448" t="s">
        <v>74</v>
      </c>
      <c r="BP448" t="s">
        <v>74</v>
      </c>
      <c r="BQ448" t="s">
        <v>74</v>
      </c>
      <c r="BR448" t="s">
        <v>96</v>
      </c>
      <c r="BS448" t="s">
        <v>5111</v>
      </c>
      <c r="BT448" t="str">
        <f>HYPERLINK("https%3A%2F%2Fwww.webofscience.com%2Fwos%2Fwoscc%2Ffull-record%2FWOS:A1994MZ72200005","View Full Record in Web of Science")</f>
        <v>View Full Record in Web of Science</v>
      </c>
    </row>
    <row r="449" spans="1:72" x14ac:dyDescent="0.15">
      <c r="A449" t="s">
        <v>72</v>
      </c>
      <c r="B449" t="s">
        <v>5112</v>
      </c>
      <c r="C449" t="s">
        <v>74</v>
      </c>
      <c r="D449" t="s">
        <v>74</v>
      </c>
      <c r="E449" t="s">
        <v>74</v>
      </c>
      <c r="F449" t="s">
        <v>5112</v>
      </c>
      <c r="G449" t="s">
        <v>74</v>
      </c>
      <c r="H449" t="s">
        <v>74</v>
      </c>
      <c r="I449" t="s">
        <v>5113</v>
      </c>
      <c r="J449" t="s">
        <v>822</v>
      </c>
      <c r="K449" t="s">
        <v>74</v>
      </c>
      <c r="L449" t="s">
        <v>74</v>
      </c>
      <c r="M449" t="s">
        <v>77</v>
      </c>
      <c r="N449" t="s">
        <v>78</v>
      </c>
      <c r="O449" t="s">
        <v>74</v>
      </c>
      <c r="P449" t="s">
        <v>74</v>
      </c>
      <c r="Q449" t="s">
        <v>74</v>
      </c>
      <c r="R449" t="s">
        <v>74</v>
      </c>
      <c r="S449" t="s">
        <v>74</v>
      </c>
      <c r="T449" t="s">
        <v>5114</v>
      </c>
      <c r="U449" t="s">
        <v>5115</v>
      </c>
      <c r="V449" t="s">
        <v>5116</v>
      </c>
      <c r="W449" t="s">
        <v>5117</v>
      </c>
      <c r="X449" t="s">
        <v>5118</v>
      </c>
      <c r="Y449" t="s">
        <v>5119</v>
      </c>
      <c r="Z449" t="s">
        <v>74</v>
      </c>
      <c r="AA449" t="s">
        <v>5120</v>
      </c>
      <c r="AB449" t="s">
        <v>5121</v>
      </c>
      <c r="AC449" t="s">
        <v>74</v>
      </c>
      <c r="AD449" t="s">
        <v>74</v>
      </c>
      <c r="AE449" t="s">
        <v>74</v>
      </c>
      <c r="AF449" t="s">
        <v>74</v>
      </c>
      <c r="AG449">
        <v>92</v>
      </c>
      <c r="AH449">
        <v>216</v>
      </c>
      <c r="AI449">
        <v>228</v>
      </c>
      <c r="AJ449">
        <v>1</v>
      </c>
      <c r="AK449">
        <v>15</v>
      </c>
      <c r="AL449" t="s">
        <v>1624</v>
      </c>
      <c r="AM449" t="s">
        <v>109</v>
      </c>
      <c r="AN449" t="s">
        <v>1625</v>
      </c>
      <c r="AO449" t="s">
        <v>827</v>
      </c>
      <c r="AP449" t="s">
        <v>5122</v>
      </c>
      <c r="AQ449" t="s">
        <v>74</v>
      </c>
      <c r="AR449" t="s">
        <v>828</v>
      </c>
      <c r="AS449" t="s">
        <v>829</v>
      </c>
      <c r="AT449" t="s">
        <v>4883</v>
      </c>
      <c r="AU449">
        <v>1994</v>
      </c>
      <c r="AV449">
        <v>116</v>
      </c>
      <c r="AW449">
        <v>3</v>
      </c>
      <c r="AX449" t="s">
        <v>74</v>
      </c>
      <c r="AY449" t="s">
        <v>74</v>
      </c>
      <c r="AZ449" t="s">
        <v>74</v>
      </c>
      <c r="BA449" t="s">
        <v>74</v>
      </c>
      <c r="BB449">
        <v>637</v>
      </c>
      <c r="BC449">
        <v>654</v>
      </c>
      <c r="BD449" t="s">
        <v>74</v>
      </c>
      <c r="BE449" t="s">
        <v>5123</v>
      </c>
      <c r="BF449" t="str">
        <f>HYPERLINK("http://dx.doi.org/10.1111/j.1365-246X.1994.tb03286.x","http://dx.doi.org/10.1111/j.1365-246X.1994.tb03286.x")</f>
        <v>http://dx.doi.org/10.1111/j.1365-246X.1994.tb03286.x</v>
      </c>
      <c r="BG449" t="s">
        <v>74</v>
      </c>
      <c r="BH449" t="s">
        <v>74</v>
      </c>
      <c r="BI449">
        <v>18</v>
      </c>
      <c r="BJ449" t="s">
        <v>265</v>
      </c>
      <c r="BK449" t="s">
        <v>93</v>
      </c>
      <c r="BL449" t="s">
        <v>265</v>
      </c>
      <c r="BM449" t="s">
        <v>5124</v>
      </c>
      <c r="BN449" t="s">
        <v>74</v>
      </c>
      <c r="BO449" t="s">
        <v>334</v>
      </c>
      <c r="BP449" t="s">
        <v>74</v>
      </c>
      <c r="BQ449" t="s">
        <v>74</v>
      </c>
      <c r="BR449" t="s">
        <v>96</v>
      </c>
      <c r="BS449" t="s">
        <v>5125</v>
      </c>
      <c r="BT449" t="str">
        <f>HYPERLINK("https%3A%2F%2Fwww.webofscience.com%2Fwos%2Fwoscc%2Ffull-record%2FWOS:A1994MZ59700011","View Full Record in Web of Science")</f>
        <v>View Full Record in Web of Science</v>
      </c>
    </row>
    <row r="450" spans="1:72" x14ac:dyDescent="0.15">
      <c r="A450" t="s">
        <v>72</v>
      </c>
      <c r="B450" t="s">
        <v>5126</v>
      </c>
      <c r="C450" t="s">
        <v>74</v>
      </c>
      <c r="D450" t="s">
        <v>74</v>
      </c>
      <c r="E450" t="s">
        <v>74</v>
      </c>
      <c r="F450" t="s">
        <v>5126</v>
      </c>
      <c r="G450" t="s">
        <v>74</v>
      </c>
      <c r="H450" t="s">
        <v>74</v>
      </c>
      <c r="I450" t="s">
        <v>5127</v>
      </c>
      <c r="J450" t="s">
        <v>338</v>
      </c>
      <c r="K450" t="s">
        <v>74</v>
      </c>
      <c r="L450" t="s">
        <v>74</v>
      </c>
      <c r="M450" t="s">
        <v>77</v>
      </c>
      <c r="N450" t="s">
        <v>78</v>
      </c>
      <c r="O450" t="s">
        <v>74</v>
      </c>
      <c r="P450" t="s">
        <v>74</v>
      </c>
      <c r="Q450" t="s">
        <v>74</v>
      </c>
      <c r="R450" t="s">
        <v>74</v>
      </c>
      <c r="S450" t="s">
        <v>74</v>
      </c>
      <c r="T450" t="s">
        <v>74</v>
      </c>
      <c r="U450" t="s">
        <v>5128</v>
      </c>
      <c r="V450" t="s">
        <v>5129</v>
      </c>
      <c r="W450" t="s">
        <v>5130</v>
      </c>
      <c r="X450" t="s">
        <v>3693</v>
      </c>
      <c r="Y450" t="s">
        <v>5131</v>
      </c>
      <c r="Z450" t="s">
        <v>74</v>
      </c>
      <c r="AA450" t="s">
        <v>74</v>
      </c>
      <c r="AB450" t="s">
        <v>74</v>
      </c>
      <c r="AC450" t="s">
        <v>74</v>
      </c>
      <c r="AD450" t="s">
        <v>74</v>
      </c>
      <c r="AE450" t="s">
        <v>74</v>
      </c>
      <c r="AF450" t="s">
        <v>74</v>
      </c>
      <c r="AG450">
        <v>23</v>
      </c>
      <c r="AH450">
        <v>49</v>
      </c>
      <c r="AI450">
        <v>53</v>
      </c>
      <c r="AJ450">
        <v>0</v>
      </c>
      <c r="AK450">
        <v>2</v>
      </c>
      <c r="AL450" t="s">
        <v>284</v>
      </c>
      <c r="AM450" t="s">
        <v>285</v>
      </c>
      <c r="AN450" t="s">
        <v>2642</v>
      </c>
      <c r="AO450" t="s">
        <v>344</v>
      </c>
      <c r="AP450" t="s">
        <v>74</v>
      </c>
      <c r="AQ450" t="s">
        <v>74</v>
      </c>
      <c r="AR450" t="s">
        <v>345</v>
      </c>
      <c r="AS450" t="s">
        <v>346</v>
      </c>
      <c r="AT450" t="s">
        <v>5132</v>
      </c>
      <c r="AU450">
        <v>1994</v>
      </c>
      <c r="AV450">
        <v>21</v>
      </c>
      <c r="AW450">
        <v>5</v>
      </c>
      <c r="AX450" t="s">
        <v>74</v>
      </c>
      <c r="AY450" t="s">
        <v>74</v>
      </c>
      <c r="AZ450" t="s">
        <v>74</v>
      </c>
      <c r="BA450" t="s">
        <v>74</v>
      </c>
      <c r="BB450">
        <v>337</v>
      </c>
      <c r="BC450">
        <v>340</v>
      </c>
      <c r="BD450" t="s">
        <v>74</v>
      </c>
      <c r="BE450" t="s">
        <v>5133</v>
      </c>
      <c r="BF450" t="str">
        <f>HYPERLINK("http://dx.doi.org/10.1029/93GL02789","http://dx.doi.org/10.1029/93GL02789")</f>
        <v>http://dx.doi.org/10.1029/93GL02789</v>
      </c>
      <c r="BG450" t="s">
        <v>74</v>
      </c>
      <c r="BH450" t="s">
        <v>74</v>
      </c>
      <c r="BI450">
        <v>4</v>
      </c>
      <c r="BJ450" t="s">
        <v>187</v>
      </c>
      <c r="BK450" t="s">
        <v>93</v>
      </c>
      <c r="BL450" t="s">
        <v>188</v>
      </c>
      <c r="BM450" t="s">
        <v>5134</v>
      </c>
      <c r="BN450" t="s">
        <v>74</v>
      </c>
      <c r="BO450" t="s">
        <v>4663</v>
      </c>
      <c r="BP450" t="s">
        <v>74</v>
      </c>
      <c r="BQ450" t="s">
        <v>74</v>
      </c>
      <c r="BR450" t="s">
        <v>96</v>
      </c>
      <c r="BS450" t="s">
        <v>5135</v>
      </c>
      <c r="BT450" t="str">
        <f>HYPERLINK("https%3A%2F%2Fwww.webofscience.com%2Fwos%2Fwoscc%2Ffull-record%2FWOS:A1994NA14200005","View Full Record in Web of Science")</f>
        <v>View Full Record in Web of Science</v>
      </c>
    </row>
    <row r="451" spans="1:72" x14ac:dyDescent="0.15">
      <c r="A451" t="s">
        <v>72</v>
      </c>
      <c r="B451" t="s">
        <v>5136</v>
      </c>
      <c r="C451" t="s">
        <v>74</v>
      </c>
      <c r="D451" t="s">
        <v>74</v>
      </c>
      <c r="E451" t="s">
        <v>74</v>
      </c>
      <c r="F451" t="s">
        <v>5136</v>
      </c>
      <c r="G451" t="s">
        <v>74</v>
      </c>
      <c r="H451" t="s">
        <v>74</v>
      </c>
      <c r="I451" t="s">
        <v>5137</v>
      </c>
      <c r="J451" t="s">
        <v>5138</v>
      </c>
      <c r="K451" t="s">
        <v>74</v>
      </c>
      <c r="L451" t="s">
        <v>74</v>
      </c>
      <c r="M451" t="s">
        <v>77</v>
      </c>
      <c r="N451" t="s">
        <v>78</v>
      </c>
      <c r="O451" t="s">
        <v>74</v>
      </c>
      <c r="P451" t="s">
        <v>74</v>
      </c>
      <c r="Q451" t="s">
        <v>74</v>
      </c>
      <c r="R451" t="s">
        <v>74</v>
      </c>
      <c r="S451" t="s">
        <v>74</v>
      </c>
      <c r="T451" t="s">
        <v>74</v>
      </c>
      <c r="U451" t="s">
        <v>74</v>
      </c>
      <c r="V451" t="s">
        <v>5139</v>
      </c>
      <c r="W451" t="s">
        <v>5140</v>
      </c>
      <c r="X451" t="s">
        <v>74</v>
      </c>
      <c r="Y451" t="s">
        <v>5141</v>
      </c>
      <c r="Z451" t="s">
        <v>74</v>
      </c>
      <c r="AA451" t="s">
        <v>5142</v>
      </c>
      <c r="AB451" t="s">
        <v>74</v>
      </c>
      <c r="AC451" t="s">
        <v>74</v>
      </c>
      <c r="AD451" t="s">
        <v>74</v>
      </c>
      <c r="AE451" t="s">
        <v>74</v>
      </c>
      <c r="AF451" t="s">
        <v>74</v>
      </c>
      <c r="AG451">
        <v>23</v>
      </c>
      <c r="AH451">
        <v>32</v>
      </c>
      <c r="AI451">
        <v>49</v>
      </c>
      <c r="AJ451">
        <v>1</v>
      </c>
      <c r="AK451">
        <v>16</v>
      </c>
      <c r="AL451" t="s">
        <v>5143</v>
      </c>
      <c r="AM451" t="s">
        <v>5144</v>
      </c>
      <c r="AN451" t="s">
        <v>5145</v>
      </c>
      <c r="AO451" t="s">
        <v>5146</v>
      </c>
      <c r="AP451" t="s">
        <v>74</v>
      </c>
      <c r="AQ451" t="s">
        <v>74</v>
      </c>
      <c r="AR451" t="s">
        <v>5147</v>
      </c>
      <c r="AS451" t="s">
        <v>5148</v>
      </c>
      <c r="AT451" t="s">
        <v>4883</v>
      </c>
      <c r="AU451">
        <v>1994</v>
      </c>
      <c r="AV451">
        <v>32</v>
      </c>
      <c r="AW451">
        <v>2</v>
      </c>
      <c r="AX451" t="s">
        <v>74</v>
      </c>
      <c r="AY451" t="s">
        <v>74</v>
      </c>
      <c r="AZ451" t="s">
        <v>74</v>
      </c>
      <c r="BA451" t="s">
        <v>74</v>
      </c>
      <c r="BB451">
        <v>329</v>
      </c>
      <c r="BC451">
        <v>339</v>
      </c>
      <c r="BD451" t="s">
        <v>74</v>
      </c>
      <c r="BE451" t="s">
        <v>5149</v>
      </c>
      <c r="BF451" t="str">
        <f>HYPERLINK("http://dx.doi.org/10.1109/36.295048","http://dx.doi.org/10.1109/36.295048")</f>
        <v>http://dx.doi.org/10.1109/36.295048</v>
      </c>
      <c r="BG451" t="s">
        <v>74</v>
      </c>
      <c r="BH451" t="s">
        <v>74</v>
      </c>
      <c r="BI451">
        <v>11</v>
      </c>
      <c r="BJ451" t="s">
        <v>5150</v>
      </c>
      <c r="BK451" t="s">
        <v>93</v>
      </c>
      <c r="BL451" t="s">
        <v>5151</v>
      </c>
      <c r="BM451" t="s">
        <v>5152</v>
      </c>
      <c r="BN451" t="s">
        <v>74</v>
      </c>
      <c r="BO451" t="s">
        <v>74</v>
      </c>
      <c r="BP451" t="s">
        <v>74</v>
      </c>
      <c r="BQ451" t="s">
        <v>74</v>
      </c>
      <c r="BR451" t="s">
        <v>96</v>
      </c>
      <c r="BS451" t="s">
        <v>5153</v>
      </c>
      <c r="BT451" t="str">
        <f>HYPERLINK("https%3A%2F%2Fwww.webofscience.com%2Fwos%2Fwoscc%2Ffull-record%2FWOS:A1994NU66300012","View Full Record in Web of Science")</f>
        <v>View Full Record in Web of Science</v>
      </c>
    </row>
    <row r="452" spans="1:72" x14ac:dyDescent="0.15">
      <c r="A452" t="s">
        <v>72</v>
      </c>
      <c r="B452" t="s">
        <v>5154</v>
      </c>
      <c r="C452" t="s">
        <v>74</v>
      </c>
      <c r="D452" t="s">
        <v>74</v>
      </c>
      <c r="E452" t="s">
        <v>74</v>
      </c>
      <c r="F452" t="s">
        <v>5154</v>
      </c>
      <c r="G452" t="s">
        <v>74</v>
      </c>
      <c r="H452" t="s">
        <v>74</v>
      </c>
      <c r="I452" t="s">
        <v>5155</v>
      </c>
      <c r="J452" t="s">
        <v>937</v>
      </c>
      <c r="K452" t="s">
        <v>74</v>
      </c>
      <c r="L452" t="s">
        <v>74</v>
      </c>
      <c r="M452" t="s">
        <v>77</v>
      </c>
      <c r="N452" t="s">
        <v>78</v>
      </c>
      <c r="O452" t="s">
        <v>74</v>
      </c>
      <c r="P452" t="s">
        <v>74</v>
      </c>
      <c r="Q452" t="s">
        <v>74</v>
      </c>
      <c r="R452" t="s">
        <v>74</v>
      </c>
      <c r="S452" t="s">
        <v>74</v>
      </c>
      <c r="T452" t="s">
        <v>74</v>
      </c>
      <c r="U452" t="s">
        <v>5156</v>
      </c>
      <c r="V452" t="s">
        <v>5157</v>
      </c>
      <c r="W452" t="s">
        <v>5158</v>
      </c>
      <c r="X452" t="s">
        <v>5159</v>
      </c>
      <c r="Y452" t="s">
        <v>5160</v>
      </c>
      <c r="Z452" t="s">
        <v>74</v>
      </c>
      <c r="AA452" t="s">
        <v>74</v>
      </c>
      <c r="AB452" t="s">
        <v>74</v>
      </c>
      <c r="AC452" t="s">
        <v>74</v>
      </c>
      <c r="AD452" t="s">
        <v>74</v>
      </c>
      <c r="AE452" t="s">
        <v>74</v>
      </c>
      <c r="AF452" t="s">
        <v>74</v>
      </c>
      <c r="AG452">
        <v>39</v>
      </c>
      <c r="AH452">
        <v>690</v>
      </c>
      <c r="AI452">
        <v>716</v>
      </c>
      <c r="AJ452">
        <v>0</v>
      </c>
      <c r="AK452">
        <v>58</v>
      </c>
      <c r="AL452" t="s">
        <v>284</v>
      </c>
      <c r="AM452" t="s">
        <v>285</v>
      </c>
      <c r="AN452" t="s">
        <v>286</v>
      </c>
      <c r="AO452" t="s">
        <v>944</v>
      </c>
      <c r="AP452" t="s">
        <v>945</v>
      </c>
      <c r="AQ452" t="s">
        <v>74</v>
      </c>
      <c r="AR452" t="s">
        <v>946</v>
      </c>
      <c r="AS452" t="s">
        <v>947</v>
      </c>
      <c r="AT452" t="s">
        <v>5132</v>
      </c>
      <c r="AU452">
        <v>1994</v>
      </c>
      <c r="AV452">
        <v>99</v>
      </c>
      <c r="AW452" t="s">
        <v>5161</v>
      </c>
      <c r="AX452" t="s">
        <v>74</v>
      </c>
      <c r="AY452" t="s">
        <v>74</v>
      </c>
      <c r="AZ452" t="s">
        <v>74</v>
      </c>
      <c r="BA452" t="s">
        <v>74</v>
      </c>
      <c r="BB452">
        <v>3893</v>
      </c>
      <c r="BC452">
        <v>3914</v>
      </c>
      <c r="BD452" t="s">
        <v>74</v>
      </c>
      <c r="BE452" t="s">
        <v>5162</v>
      </c>
      <c r="BF452" t="str">
        <f>HYPERLINK("http://dx.doi.org/10.1029/93JA02015","http://dx.doi.org/10.1029/93JA02015")</f>
        <v>http://dx.doi.org/10.1029/93JA02015</v>
      </c>
      <c r="BG452" t="s">
        <v>74</v>
      </c>
      <c r="BH452" t="s">
        <v>74</v>
      </c>
      <c r="BI452">
        <v>22</v>
      </c>
      <c r="BJ452" t="s">
        <v>950</v>
      </c>
      <c r="BK452" t="s">
        <v>93</v>
      </c>
      <c r="BL452" t="s">
        <v>950</v>
      </c>
      <c r="BM452" t="s">
        <v>5163</v>
      </c>
      <c r="BN452" t="s">
        <v>74</v>
      </c>
      <c r="BO452" t="s">
        <v>74</v>
      </c>
      <c r="BP452" t="s">
        <v>74</v>
      </c>
      <c r="BQ452" t="s">
        <v>74</v>
      </c>
      <c r="BR452" t="s">
        <v>96</v>
      </c>
      <c r="BS452" t="s">
        <v>5164</v>
      </c>
      <c r="BT452" t="str">
        <f>HYPERLINK("https%3A%2F%2Fwww.webofscience.com%2Fwos%2Fwoscc%2Ffull-record%2FWOS:A1994MZ63900007","View Full Record in Web of Science")</f>
        <v>View Full Record in Web of Science</v>
      </c>
    </row>
    <row r="453" spans="1:72" x14ac:dyDescent="0.15">
      <c r="A453" t="s">
        <v>72</v>
      </c>
      <c r="B453" t="s">
        <v>5165</v>
      </c>
      <c r="C453" t="s">
        <v>74</v>
      </c>
      <c r="D453" t="s">
        <v>74</v>
      </c>
      <c r="E453" t="s">
        <v>74</v>
      </c>
      <c r="F453" t="s">
        <v>5165</v>
      </c>
      <c r="G453" t="s">
        <v>74</v>
      </c>
      <c r="H453" t="s">
        <v>74</v>
      </c>
      <c r="I453" t="s">
        <v>5166</v>
      </c>
      <c r="J453" t="s">
        <v>937</v>
      </c>
      <c r="K453" t="s">
        <v>74</v>
      </c>
      <c r="L453" t="s">
        <v>74</v>
      </c>
      <c r="M453" t="s">
        <v>77</v>
      </c>
      <c r="N453" t="s">
        <v>78</v>
      </c>
      <c r="O453" t="s">
        <v>74</v>
      </c>
      <c r="P453" t="s">
        <v>74</v>
      </c>
      <c r="Q453" t="s">
        <v>74</v>
      </c>
      <c r="R453" t="s">
        <v>74</v>
      </c>
      <c r="S453" t="s">
        <v>74</v>
      </c>
      <c r="T453" t="s">
        <v>74</v>
      </c>
      <c r="U453" t="s">
        <v>5167</v>
      </c>
      <c r="V453" t="s">
        <v>5168</v>
      </c>
      <c r="W453" t="s">
        <v>5169</v>
      </c>
      <c r="X453" t="s">
        <v>5170</v>
      </c>
      <c r="Y453" t="s">
        <v>5171</v>
      </c>
      <c r="Z453" t="s">
        <v>74</v>
      </c>
      <c r="AA453" t="s">
        <v>5172</v>
      </c>
      <c r="AB453" t="s">
        <v>5173</v>
      </c>
      <c r="AC453" t="s">
        <v>74</v>
      </c>
      <c r="AD453" t="s">
        <v>74</v>
      </c>
      <c r="AE453" t="s">
        <v>74</v>
      </c>
      <c r="AF453" t="s">
        <v>74</v>
      </c>
      <c r="AG453">
        <v>24</v>
      </c>
      <c r="AH453">
        <v>55</v>
      </c>
      <c r="AI453">
        <v>57</v>
      </c>
      <c r="AJ453">
        <v>0</v>
      </c>
      <c r="AK453">
        <v>6</v>
      </c>
      <c r="AL453" t="s">
        <v>284</v>
      </c>
      <c r="AM453" t="s">
        <v>285</v>
      </c>
      <c r="AN453" t="s">
        <v>286</v>
      </c>
      <c r="AO453" t="s">
        <v>944</v>
      </c>
      <c r="AP453" t="s">
        <v>945</v>
      </c>
      <c r="AQ453" t="s">
        <v>74</v>
      </c>
      <c r="AR453" t="s">
        <v>946</v>
      </c>
      <c r="AS453" t="s">
        <v>947</v>
      </c>
      <c r="AT453" t="s">
        <v>5132</v>
      </c>
      <c r="AU453">
        <v>1994</v>
      </c>
      <c r="AV453">
        <v>99</v>
      </c>
      <c r="AW453" t="s">
        <v>5161</v>
      </c>
      <c r="AX453" t="s">
        <v>74</v>
      </c>
      <c r="AY453" t="s">
        <v>74</v>
      </c>
      <c r="AZ453" t="s">
        <v>74</v>
      </c>
      <c r="BA453" t="s">
        <v>74</v>
      </c>
      <c r="BB453">
        <v>4085</v>
      </c>
      <c r="BC453">
        <v>4093</v>
      </c>
      <c r="BD453" t="s">
        <v>74</v>
      </c>
      <c r="BE453" t="s">
        <v>5174</v>
      </c>
      <c r="BF453" t="str">
        <f>HYPERLINK("http://dx.doi.org/10.1029/93JA03233","http://dx.doi.org/10.1029/93JA03233")</f>
        <v>http://dx.doi.org/10.1029/93JA03233</v>
      </c>
      <c r="BG453" t="s">
        <v>74</v>
      </c>
      <c r="BH453" t="s">
        <v>74</v>
      </c>
      <c r="BI453">
        <v>9</v>
      </c>
      <c r="BJ453" t="s">
        <v>950</v>
      </c>
      <c r="BK453" t="s">
        <v>93</v>
      </c>
      <c r="BL453" t="s">
        <v>950</v>
      </c>
      <c r="BM453" t="s">
        <v>5163</v>
      </c>
      <c r="BN453" t="s">
        <v>74</v>
      </c>
      <c r="BO453" t="s">
        <v>2592</v>
      </c>
      <c r="BP453" t="s">
        <v>74</v>
      </c>
      <c r="BQ453" t="s">
        <v>74</v>
      </c>
      <c r="BR453" t="s">
        <v>96</v>
      </c>
      <c r="BS453" t="s">
        <v>5175</v>
      </c>
      <c r="BT453" t="str">
        <f>HYPERLINK("https%3A%2F%2Fwww.webofscience.com%2Fwos%2Fwoscc%2Ffull-record%2FWOS:A1994MZ63900023","View Full Record in Web of Science")</f>
        <v>View Full Record in Web of Science</v>
      </c>
    </row>
    <row r="454" spans="1:72" x14ac:dyDescent="0.15">
      <c r="A454" t="s">
        <v>72</v>
      </c>
      <c r="B454" t="s">
        <v>5176</v>
      </c>
      <c r="C454" t="s">
        <v>74</v>
      </c>
      <c r="D454" t="s">
        <v>74</v>
      </c>
      <c r="E454" t="s">
        <v>74</v>
      </c>
      <c r="F454" t="s">
        <v>5176</v>
      </c>
      <c r="G454" t="s">
        <v>74</v>
      </c>
      <c r="H454" t="s">
        <v>74</v>
      </c>
      <c r="I454" t="s">
        <v>5177</v>
      </c>
      <c r="J454" t="s">
        <v>979</v>
      </c>
      <c r="K454" t="s">
        <v>74</v>
      </c>
      <c r="L454" t="s">
        <v>74</v>
      </c>
      <c r="M454" t="s">
        <v>77</v>
      </c>
      <c r="N454" t="s">
        <v>794</v>
      </c>
      <c r="O454" t="s">
        <v>74</v>
      </c>
      <c r="P454" t="s">
        <v>74</v>
      </c>
      <c r="Q454" t="s">
        <v>74</v>
      </c>
      <c r="R454" t="s">
        <v>74</v>
      </c>
      <c r="S454" t="s">
        <v>74</v>
      </c>
      <c r="T454" t="s">
        <v>5178</v>
      </c>
      <c r="U454" t="s">
        <v>5179</v>
      </c>
      <c r="V454" t="s">
        <v>5180</v>
      </c>
      <c r="W454" t="s">
        <v>74</v>
      </c>
      <c r="X454" t="s">
        <v>74</v>
      </c>
      <c r="Y454" t="s">
        <v>5181</v>
      </c>
      <c r="Z454" t="s">
        <v>74</v>
      </c>
      <c r="AA454" t="s">
        <v>5182</v>
      </c>
      <c r="AB454" t="s">
        <v>5183</v>
      </c>
      <c r="AC454" t="s">
        <v>74</v>
      </c>
      <c r="AD454" t="s">
        <v>74</v>
      </c>
      <c r="AE454" t="s">
        <v>74</v>
      </c>
      <c r="AF454" t="s">
        <v>74</v>
      </c>
      <c r="AG454">
        <v>511</v>
      </c>
      <c r="AH454">
        <v>267</v>
      </c>
      <c r="AI454">
        <v>294</v>
      </c>
      <c r="AJ454">
        <v>2</v>
      </c>
      <c r="AK454">
        <v>34</v>
      </c>
      <c r="AL454" t="s">
        <v>983</v>
      </c>
      <c r="AM454" t="s">
        <v>4805</v>
      </c>
      <c r="AN454" t="s">
        <v>4806</v>
      </c>
      <c r="AO454" t="s">
        <v>985</v>
      </c>
      <c r="AP454" t="s">
        <v>5184</v>
      </c>
      <c r="AQ454" t="s">
        <v>74</v>
      </c>
      <c r="AR454" t="s">
        <v>986</v>
      </c>
      <c r="AS454" t="s">
        <v>987</v>
      </c>
      <c r="AT454" t="s">
        <v>5062</v>
      </c>
      <c r="AU454">
        <v>1994</v>
      </c>
      <c r="AV454">
        <v>28</v>
      </c>
      <c r="AW454">
        <v>2</v>
      </c>
      <c r="AX454" t="s">
        <v>74</v>
      </c>
      <c r="AY454" t="s">
        <v>74</v>
      </c>
      <c r="AZ454" t="s">
        <v>74</v>
      </c>
      <c r="BA454" t="s">
        <v>74</v>
      </c>
      <c r="BB454">
        <v>257</v>
      </c>
      <c r="BC454">
        <v>352</v>
      </c>
      <c r="BD454" t="s">
        <v>74</v>
      </c>
      <c r="BE454" t="s">
        <v>5185</v>
      </c>
      <c r="BF454" t="str">
        <f>HYPERLINK("http://dx.doi.org/10.1080/00222939400770131","http://dx.doi.org/10.1080/00222939400770131")</f>
        <v>http://dx.doi.org/10.1080/00222939400770131</v>
      </c>
      <c r="BG454" t="s">
        <v>74</v>
      </c>
      <c r="BH454" t="s">
        <v>74</v>
      </c>
      <c r="BI454">
        <v>96</v>
      </c>
      <c r="BJ454" t="s">
        <v>989</v>
      </c>
      <c r="BK454" t="s">
        <v>93</v>
      </c>
      <c r="BL454" t="s">
        <v>990</v>
      </c>
      <c r="BM454" t="s">
        <v>5186</v>
      </c>
      <c r="BN454" t="s">
        <v>74</v>
      </c>
      <c r="BO454" t="s">
        <v>74</v>
      </c>
      <c r="BP454" t="s">
        <v>74</v>
      </c>
      <c r="BQ454" t="s">
        <v>74</v>
      </c>
      <c r="BR454" t="s">
        <v>96</v>
      </c>
      <c r="BS454" t="s">
        <v>5187</v>
      </c>
      <c r="BT454" t="str">
        <f>HYPERLINK("https%3A%2F%2Fwww.webofscience.com%2Fwos%2Fwoscc%2Ffull-record%2FWOS:A1994MY79900001","View Full Record in Web of Science")</f>
        <v>View Full Record in Web of Science</v>
      </c>
    </row>
    <row r="455" spans="1:72" x14ac:dyDescent="0.15">
      <c r="A455" t="s">
        <v>72</v>
      </c>
      <c r="B455" t="s">
        <v>5188</v>
      </c>
      <c r="C455" t="s">
        <v>74</v>
      </c>
      <c r="D455" t="s">
        <v>74</v>
      </c>
      <c r="E455" t="s">
        <v>74</v>
      </c>
      <c r="F455" t="s">
        <v>5188</v>
      </c>
      <c r="G455" t="s">
        <v>74</v>
      </c>
      <c r="H455" t="s">
        <v>74</v>
      </c>
      <c r="I455" t="s">
        <v>5189</v>
      </c>
      <c r="J455" t="s">
        <v>979</v>
      </c>
      <c r="K455" t="s">
        <v>74</v>
      </c>
      <c r="L455" t="s">
        <v>74</v>
      </c>
      <c r="M455" t="s">
        <v>77</v>
      </c>
      <c r="N455" t="s">
        <v>794</v>
      </c>
      <c r="O455" t="s">
        <v>74</v>
      </c>
      <c r="P455" t="s">
        <v>74</v>
      </c>
      <c r="Q455" t="s">
        <v>74</v>
      </c>
      <c r="R455" t="s">
        <v>74</v>
      </c>
      <c r="S455" t="s">
        <v>74</v>
      </c>
      <c r="T455" t="s">
        <v>5190</v>
      </c>
      <c r="U455" t="s">
        <v>5191</v>
      </c>
      <c r="V455" t="s">
        <v>5192</v>
      </c>
      <c r="W455" t="s">
        <v>74</v>
      </c>
      <c r="X455" t="s">
        <v>74</v>
      </c>
      <c r="Y455" t="s">
        <v>5193</v>
      </c>
      <c r="Z455" t="s">
        <v>74</v>
      </c>
      <c r="AA455" t="s">
        <v>417</v>
      </c>
      <c r="AB455" t="s">
        <v>74</v>
      </c>
      <c r="AC455" t="s">
        <v>74</v>
      </c>
      <c r="AD455" t="s">
        <v>74</v>
      </c>
      <c r="AE455" t="s">
        <v>74</v>
      </c>
      <c r="AF455" t="s">
        <v>74</v>
      </c>
      <c r="AG455">
        <v>200</v>
      </c>
      <c r="AH455">
        <v>58</v>
      </c>
      <c r="AI455">
        <v>59</v>
      </c>
      <c r="AJ455">
        <v>0</v>
      </c>
      <c r="AK455">
        <v>12</v>
      </c>
      <c r="AL455" t="s">
        <v>983</v>
      </c>
      <c r="AM455" t="s">
        <v>4805</v>
      </c>
      <c r="AN455" t="s">
        <v>4806</v>
      </c>
      <c r="AO455" t="s">
        <v>985</v>
      </c>
      <c r="AP455" t="s">
        <v>5184</v>
      </c>
      <c r="AQ455" t="s">
        <v>74</v>
      </c>
      <c r="AR455" t="s">
        <v>986</v>
      </c>
      <c r="AS455" t="s">
        <v>987</v>
      </c>
      <c r="AT455" t="s">
        <v>5062</v>
      </c>
      <c r="AU455">
        <v>1994</v>
      </c>
      <c r="AV455">
        <v>28</v>
      </c>
      <c r="AW455">
        <v>2</v>
      </c>
      <c r="AX455" t="s">
        <v>74</v>
      </c>
      <c r="AY455" t="s">
        <v>74</v>
      </c>
      <c r="AZ455" t="s">
        <v>74</v>
      </c>
      <c r="BA455" t="s">
        <v>74</v>
      </c>
      <c r="BB455">
        <v>411</v>
      </c>
      <c r="BC455">
        <v>433</v>
      </c>
      <c r="BD455" t="s">
        <v>74</v>
      </c>
      <c r="BE455" t="s">
        <v>5194</v>
      </c>
      <c r="BF455" t="str">
        <f>HYPERLINK("http://dx.doi.org/10.1080/00222939400770191","http://dx.doi.org/10.1080/00222939400770191")</f>
        <v>http://dx.doi.org/10.1080/00222939400770191</v>
      </c>
      <c r="BG455" t="s">
        <v>74</v>
      </c>
      <c r="BH455" t="s">
        <v>74</v>
      </c>
      <c r="BI455">
        <v>23</v>
      </c>
      <c r="BJ455" t="s">
        <v>989</v>
      </c>
      <c r="BK455" t="s">
        <v>93</v>
      </c>
      <c r="BL455" t="s">
        <v>990</v>
      </c>
      <c r="BM455" t="s">
        <v>5186</v>
      </c>
      <c r="BN455" t="s">
        <v>74</v>
      </c>
      <c r="BO455" t="s">
        <v>74</v>
      </c>
      <c r="BP455" t="s">
        <v>74</v>
      </c>
      <c r="BQ455" t="s">
        <v>74</v>
      </c>
      <c r="BR455" t="s">
        <v>96</v>
      </c>
      <c r="BS455" t="s">
        <v>5195</v>
      </c>
      <c r="BT455" t="str">
        <f>HYPERLINK("https%3A%2F%2Fwww.webofscience.com%2Fwos%2Fwoscc%2Ffull-record%2FWOS:A1994MY79900007","View Full Record in Web of Science")</f>
        <v>View Full Record in Web of Science</v>
      </c>
    </row>
    <row r="456" spans="1:72" x14ac:dyDescent="0.15">
      <c r="A456" t="s">
        <v>72</v>
      </c>
      <c r="B456" t="s">
        <v>5196</v>
      </c>
      <c r="C456" t="s">
        <v>74</v>
      </c>
      <c r="D456" t="s">
        <v>74</v>
      </c>
      <c r="E456" t="s">
        <v>74</v>
      </c>
      <c r="F456" t="s">
        <v>5196</v>
      </c>
      <c r="G456" t="s">
        <v>74</v>
      </c>
      <c r="H456" t="s">
        <v>74</v>
      </c>
      <c r="I456" t="s">
        <v>5197</v>
      </c>
      <c r="J456" t="s">
        <v>979</v>
      </c>
      <c r="K456" t="s">
        <v>74</v>
      </c>
      <c r="L456" t="s">
        <v>74</v>
      </c>
      <c r="M456" t="s">
        <v>77</v>
      </c>
      <c r="N456" t="s">
        <v>78</v>
      </c>
      <c r="O456" t="s">
        <v>74</v>
      </c>
      <c r="P456" t="s">
        <v>74</v>
      </c>
      <c r="Q456" t="s">
        <v>74</v>
      </c>
      <c r="R456" t="s">
        <v>74</v>
      </c>
      <c r="S456" t="s">
        <v>74</v>
      </c>
      <c r="T456" t="s">
        <v>5198</v>
      </c>
      <c r="U456" t="s">
        <v>74</v>
      </c>
      <c r="V456" t="s">
        <v>5199</v>
      </c>
      <c r="W456" t="s">
        <v>1471</v>
      </c>
      <c r="X456" t="s">
        <v>151</v>
      </c>
      <c r="Y456" t="s">
        <v>5200</v>
      </c>
      <c r="Z456" t="s">
        <v>74</v>
      </c>
      <c r="AA456" t="s">
        <v>74</v>
      </c>
      <c r="AB456" t="s">
        <v>74</v>
      </c>
      <c r="AC456" t="s">
        <v>74</v>
      </c>
      <c r="AD456" t="s">
        <v>74</v>
      </c>
      <c r="AE456" t="s">
        <v>74</v>
      </c>
      <c r="AF456" t="s">
        <v>74</v>
      </c>
      <c r="AG456">
        <v>10</v>
      </c>
      <c r="AH456">
        <v>4</v>
      </c>
      <c r="AI456">
        <v>5</v>
      </c>
      <c r="AJ456">
        <v>0</v>
      </c>
      <c r="AK456">
        <v>0</v>
      </c>
      <c r="AL456" t="s">
        <v>983</v>
      </c>
      <c r="AM456" t="s">
        <v>305</v>
      </c>
      <c r="AN456" t="s">
        <v>984</v>
      </c>
      <c r="AO456" t="s">
        <v>985</v>
      </c>
      <c r="AP456" t="s">
        <v>74</v>
      </c>
      <c r="AQ456" t="s">
        <v>74</v>
      </c>
      <c r="AR456" t="s">
        <v>986</v>
      </c>
      <c r="AS456" t="s">
        <v>987</v>
      </c>
      <c r="AT456" t="s">
        <v>5062</v>
      </c>
      <c r="AU456">
        <v>1994</v>
      </c>
      <c r="AV456">
        <v>28</v>
      </c>
      <c r="AW456">
        <v>2</v>
      </c>
      <c r="AX456" t="s">
        <v>74</v>
      </c>
      <c r="AY456" t="s">
        <v>74</v>
      </c>
      <c r="AZ456" t="s">
        <v>74</v>
      </c>
      <c r="BA456" t="s">
        <v>74</v>
      </c>
      <c r="BB456">
        <v>493</v>
      </c>
      <c r="BC456">
        <v>499</v>
      </c>
      <c r="BD456" t="s">
        <v>74</v>
      </c>
      <c r="BE456" t="s">
        <v>5201</v>
      </c>
      <c r="BF456" t="str">
        <f>HYPERLINK("http://dx.doi.org/10.1080/00222939400770211","http://dx.doi.org/10.1080/00222939400770211")</f>
        <v>http://dx.doi.org/10.1080/00222939400770211</v>
      </c>
      <c r="BG456" t="s">
        <v>74</v>
      </c>
      <c r="BH456" t="s">
        <v>74</v>
      </c>
      <c r="BI456">
        <v>7</v>
      </c>
      <c r="BJ456" t="s">
        <v>989</v>
      </c>
      <c r="BK456" t="s">
        <v>93</v>
      </c>
      <c r="BL456" t="s">
        <v>990</v>
      </c>
      <c r="BM456" t="s">
        <v>5186</v>
      </c>
      <c r="BN456" t="s">
        <v>74</v>
      </c>
      <c r="BO456" t="s">
        <v>74</v>
      </c>
      <c r="BP456" t="s">
        <v>74</v>
      </c>
      <c r="BQ456" t="s">
        <v>74</v>
      </c>
      <c r="BR456" t="s">
        <v>96</v>
      </c>
      <c r="BS456" t="s">
        <v>5202</v>
      </c>
      <c r="BT456" t="str">
        <f>HYPERLINK("https%3A%2F%2Fwww.webofscience.com%2Fwos%2Fwoscc%2Ffull-record%2FWOS:A1994MY79900009","View Full Record in Web of Science")</f>
        <v>View Full Record in Web of Science</v>
      </c>
    </row>
    <row r="457" spans="1:72" x14ac:dyDescent="0.15">
      <c r="A457" t="s">
        <v>72</v>
      </c>
      <c r="B457" t="s">
        <v>5203</v>
      </c>
      <c r="C457" t="s">
        <v>74</v>
      </c>
      <c r="D457" t="s">
        <v>74</v>
      </c>
      <c r="E457" t="s">
        <v>74</v>
      </c>
      <c r="F457" t="s">
        <v>5203</v>
      </c>
      <c r="G457" t="s">
        <v>74</v>
      </c>
      <c r="H457" t="s">
        <v>74</v>
      </c>
      <c r="I457" t="s">
        <v>5204</v>
      </c>
      <c r="J457" t="s">
        <v>1013</v>
      </c>
      <c r="K457" t="s">
        <v>74</v>
      </c>
      <c r="L457" t="s">
        <v>74</v>
      </c>
      <c r="M457" t="s">
        <v>77</v>
      </c>
      <c r="N457" t="s">
        <v>78</v>
      </c>
      <c r="O457" t="s">
        <v>74</v>
      </c>
      <c r="P457" t="s">
        <v>74</v>
      </c>
      <c r="Q457" t="s">
        <v>74</v>
      </c>
      <c r="R457" t="s">
        <v>74</v>
      </c>
      <c r="S457" t="s">
        <v>74</v>
      </c>
      <c r="T457" t="s">
        <v>74</v>
      </c>
      <c r="U457" t="s">
        <v>5205</v>
      </c>
      <c r="V457" t="s">
        <v>5206</v>
      </c>
      <c r="W457" t="s">
        <v>74</v>
      </c>
      <c r="X457" t="s">
        <v>74</v>
      </c>
      <c r="Y457" t="s">
        <v>5207</v>
      </c>
      <c r="Z457" t="s">
        <v>74</v>
      </c>
      <c r="AA457" t="s">
        <v>5208</v>
      </c>
      <c r="AB457" t="s">
        <v>5209</v>
      </c>
      <c r="AC457" t="s">
        <v>74</v>
      </c>
      <c r="AD457" t="s">
        <v>74</v>
      </c>
      <c r="AE457" t="s">
        <v>74</v>
      </c>
      <c r="AF457" t="s">
        <v>74</v>
      </c>
      <c r="AG457">
        <v>42</v>
      </c>
      <c r="AH457">
        <v>155</v>
      </c>
      <c r="AI457">
        <v>161</v>
      </c>
      <c r="AJ457">
        <v>0</v>
      </c>
      <c r="AK457">
        <v>6</v>
      </c>
      <c r="AL457" t="s">
        <v>893</v>
      </c>
      <c r="AM457" t="s">
        <v>894</v>
      </c>
      <c r="AN457" t="s">
        <v>2146</v>
      </c>
      <c r="AO457" t="s">
        <v>1019</v>
      </c>
      <c r="AP457" t="s">
        <v>74</v>
      </c>
      <c r="AQ457" t="s">
        <v>74</v>
      </c>
      <c r="AR457" t="s">
        <v>1021</v>
      </c>
      <c r="AS457" t="s">
        <v>1022</v>
      </c>
      <c r="AT457" t="s">
        <v>4883</v>
      </c>
      <c r="AU457">
        <v>1994</v>
      </c>
      <c r="AV457">
        <v>24</v>
      </c>
      <c r="AW457">
        <v>3</v>
      </c>
      <c r="AX457" t="s">
        <v>74</v>
      </c>
      <c r="AY457" t="s">
        <v>74</v>
      </c>
      <c r="AZ457" t="s">
        <v>74</v>
      </c>
      <c r="BA457" t="s">
        <v>74</v>
      </c>
      <c r="BB457">
        <v>619</v>
      </c>
      <c r="BC457">
        <v>637</v>
      </c>
      <c r="BD457" t="s">
        <v>74</v>
      </c>
      <c r="BE457" t="s">
        <v>5210</v>
      </c>
      <c r="BF457" t="str">
        <f>HYPERLINK("http://dx.doi.org/10.1175/1520-0485(1994)024&lt;0619:MEOAAT&gt;2.0.CO;2","http://dx.doi.org/10.1175/1520-0485(1994)024&lt;0619:MEOAAT&gt;2.0.CO;2")</f>
        <v>http://dx.doi.org/10.1175/1520-0485(1994)024&lt;0619:MEOAAT&gt;2.0.CO;2</v>
      </c>
      <c r="BG457" t="s">
        <v>74</v>
      </c>
      <c r="BH457" t="s">
        <v>74</v>
      </c>
      <c r="BI457">
        <v>19</v>
      </c>
      <c r="BJ457" t="s">
        <v>364</v>
      </c>
      <c r="BK457" t="s">
        <v>93</v>
      </c>
      <c r="BL457" t="s">
        <v>364</v>
      </c>
      <c r="BM457" t="s">
        <v>5211</v>
      </c>
      <c r="BN457" t="s">
        <v>74</v>
      </c>
      <c r="BO457" t="s">
        <v>334</v>
      </c>
      <c r="BP457" t="s">
        <v>74</v>
      </c>
      <c r="BQ457" t="s">
        <v>74</v>
      </c>
      <c r="BR457" t="s">
        <v>96</v>
      </c>
      <c r="BS457" t="s">
        <v>5212</v>
      </c>
      <c r="BT457" t="str">
        <f>HYPERLINK("https%3A%2F%2Fwww.webofscience.com%2Fwos%2Fwoscc%2Ffull-record%2FWOS:A1994NB17800007","View Full Record in Web of Science")</f>
        <v>View Full Record in Web of Science</v>
      </c>
    </row>
    <row r="458" spans="1:72" x14ac:dyDescent="0.15">
      <c r="A458" t="s">
        <v>72</v>
      </c>
      <c r="B458" t="s">
        <v>2279</v>
      </c>
      <c r="C458" t="s">
        <v>74</v>
      </c>
      <c r="D458" t="s">
        <v>74</v>
      </c>
      <c r="E458" t="s">
        <v>74</v>
      </c>
      <c r="F458" t="s">
        <v>2279</v>
      </c>
      <c r="G458" t="s">
        <v>74</v>
      </c>
      <c r="H458" t="s">
        <v>74</v>
      </c>
      <c r="I458" t="s">
        <v>5213</v>
      </c>
      <c r="J458" t="s">
        <v>2260</v>
      </c>
      <c r="K458" t="s">
        <v>74</v>
      </c>
      <c r="L458" t="s">
        <v>74</v>
      </c>
      <c r="M458" t="s">
        <v>77</v>
      </c>
      <c r="N458" t="s">
        <v>78</v>
      </c>
      <c r="O458" t="s">
        <v>74</v>
      </c>
      <c r="P458" t="s">
        <v>74</v>
      </c>
      <c r="Q458" t="s">
        <v>74</v>
      </c>
      <c r="R458" t="s">
        <v>74</v>
      </c>
      <c r="S458" t="s">
        <v>74</v>
      </c>
      <c r="T458" t="s">
        <v>74</v>
      </c>
      <c r="U458" t="s">
        <v>5214</v>
      </c>
      <c r="V458" t="s">
        <v>5215</v>
      </c>
      <c r="W458" t="s">
        <v>74</v>
      </c>
      <c r="X458" t="s">
        <v>74</v>
      </c>
      <c r="Y458" t="s">
        <v>5216</v>
      </c>
      <c r="Z458" t="s">
        <v>74</v>
      </c>
      <c r="AA458" t="s">
        <v>5217</v>
      </c>
      <c r="AB458" t="s">
        <v>5218</v>
      </c>
      <c r="AC458" t="s">
        <v>74</v>
      </c>
      <c r="AD458" t="s">
        <v>74</v>
      </c>
      <c r="AE458" t="s">
        <v>74</v>
      </c>
      <c r="AF458" t="s">
        <v>74</v>
      </c>
      <c r="AG458">
        <v>64</v>
      </c>
      <c r="AH458">
        <v>38</v>
      </c>
      <c r="AI458">
        <v>39</v>
      </c>
      <c r="AJ458">
        <v>0</v>
      </c>
      <c r="AK458">
        <v>2</v>
      </c>
      <c r="AL458" t="s">
        <v>1035</v>
      </c>
      <c r="AM458" t="s">
        <v>109</v>
      </c>
      <c r="AN458" t="s">
        <v>1036</v>
      </c>
      <c r="AO458" t="s">
        <v>2266</v>
      </c>
      <c r="AP458" t="s">
        <v>74</v>
      </c>
      <c r="AQ458" t="s">
        <v>74</v>
      </c>
      <c r="AR458" t="s">
        <v>2268</v>
      </c>
      <c r="AS458" t="s">
        <v>2269</v>
      </c>
      <c r="AT458" t="s">
        <v>4883</v>
      </c>
      <c r="AU458">
        <v>1994</v>
      </c>
      <c r="AV458">
        <v>16</v>
      </c>
      <c r="AW458">
        <v>3</v>
      </c>
      <c r="AX458" t="s">
        <v>74</v>
      </c>
      <c r="AY458" t="s">
        <v>74</v>
      </c>
      <c r="AZ458" t="s">
        <v>74</v>
      </c>
      <c r="BA458" t="s">
        <v>74</v>
      </c>
      <c r="BB458">
        <v>233</v>
      </c>
      <c r="BC458">
        <v>253</v>
      </c>
      <c r="BD458" t="s">
        <v>74</v>
      </c>
      <c r="BE458" t="s">
        <v>5219</v>
      </c>
      <c r="BF458" t="str">
        <f>HYPERLINK("http://dx.doi.org/10.1093/plankt/16.3.233","http://dx.doi.org/10.1093/plankt/16.3.233")</f>
        <v>http://dx.doi.org/10.1093/plankt/16.3.233</v>
      </c>
      <c r="BG458" t="s">
        <v>74</v>
      </c>
      <c r="BH458" t="s">
        <v>74</v>
      </c>
      <c r="BI458">
        <v>21</v>
      </c>
      <c r="BJ458" t="s">
        <v>1085</v>
      </c>
      <c r="BK458" t="s">
        <v>93</v>
      </c>
      <c r="BL458" t="s">
        <v>1085</v>
      </c>
      <c r="BM458" t="s">
        <v>5220</v>
      </c>
      <c r="BN458" t="s">
        <v>74</v>
      </c>
      <c r="BO458" t="s">
        <v>74</v>
      </c>
      <c r="BP458" t="s">
        <v>74</v>
      </c>
      <c r="BQ458" t="s">
        <v>74</v>
      </c>
      <c r="BR458" t="s">
        <v>96</v>
      </c>
      <c r="BS458" t="s">
        <v>5221</v>
      </c>
      <c r="BT458" t="str">
        <f>HYPERLINK("https%3A%2F%2Fwww.webofscience.com%2Fwos%2Fwoscc%2Ffull-record%2FWOS:A1994NH06000003","View Full Record in Web of Science")</f>
        <v>View Full Record in Web of Science</v>
      </c>
    </row>
    <row r="459" spans="1:72" x14ac:dyDescent="0.15">
      <c r="A459" t="s">
        <v>72</v>
      </c>
      <c r="B459" t="s">
        <v>5222</v>
      </c>
      <c r="C459" t="s">
        <v>74</v>
      </c>
      <c r="D459" t="s">
        <v>74</v>
      </c>
      <c r="E459" t="s">
        <v>74</v>
      </c>
      <c r="F459" t="s">
        <v>5222</v>
      </c>
      <c r="G459" t="s">
        <v>74</v>
      </c>
      <c r="H459" t="s">
        <v>74</v>
      </c>
      <c r="I459" t="s">
        <v>5223</v>
      </c>
      <c r="J459" t="s">
        <v>5224</v>
      </c>
      <c r="K459" t="s">
        <v>74</v>
      </c>
      <c r="L459" t="s">
        <v>74</v>
      </c>
      <c r="M459" t="s">
        <v>77</v>
      </c>
      <c r="N459" t="s">
        <v>78</v>
      </c>
      <c r="O459" t="s">
        <v>74</v>
      </c>
      <c r="P459" t="s">
        <v>74</v>
      </c>
      <c r="Q459" t="s">
        <v>74</v>
      </c>
      <c r="R459" t="s">
        <v>74</v>
      </c>
      <c r="S459" t="s">
        <v>74</v>
      </c>
      <c r="T459" t="s">
        <v>5225</v>
      </c>
      <c r="U459" t="s">
        <v>5226</v>
      </c>
      <c r="V459" t="s">
        <v>5227</v>
      </c>
      <c r="W459" t="s">
        <v>74</v>
      </c>
      <c r="X459" t="s">
        <v>74</v>
      </c>
      <c r="Y459" t="s">
        <v>5228</v>
      </c>
      <c r="Z459" t="s">
        <v>74</v>
      </c>
      <c r="AA459" t="s">
        <v>74</v>
      </c>
      <c r="AB459" t="s">
        <v>74</v>
      </c>
      <c r="AC459" t="s">
        <v>74</v>
      </c>
      <c r="AD459" t="s">
        <v>74</v>
      </c>
      <c r="AE459" t="s">
        <v>74</v>
      </c>
      <c r="AF459" t="s">
        <v>74</v>
      </c>
      <c r="AG459">
        <v>38</v>
      </c>
      <c r="AH459">
        <v>23</v>
      </c>
      <c r="AI459">
        <v>23</v>
      </c>
      <c r="AJ459">
        <v>1</v>
      </c>
      <c r="AK459">
        <v>7</v>
      </c>
      <c r="AL459" t="s">
        <v>5229</v>
      </c>
      <c r="AM459" t="s">
        <v>5230</v>
      </c>
      <c r="AN459" t="s">
        <v>5231</v>
      </c>
      <c r="AO459" t="s">
        <v>5232</v>
      </c>
      <c r="AP459" t="s">
        <v>74</v>
      </c>
      <c r="AQ459" t="s">
        <v>74</v>
      </c>
      <c r="AR459" t="s">
        <v>5233</v>
      </c>
      <c r="AS459" t="s">
        <v>5234</v>
      </c>
      <c r="AT459" t="s">
        <v>4883</v>
      </c>
      <c r="AU459">
        <v>1994</v>
      </c>
      <c r="AV459">
        <v>71</v>
      </c>
      <c r="AW459">
        <v>3</v>
      </c>
      <c r="AX459" t="s">
        <v>74</v>
      </c>
      <c r="AY459" t="s">
        <v>74</v>
      </c>
      <c r="AZ459" t="s">
        <v>74</v>
      </c>
      <c r="BA459" t="s">
        <v>74</v>
      </c>
      <c r="BB459">
        <v>325</v>
      </c>
      <c r="BC459">
        <v>330</v>
      </c>
      <c r="BD459" t="s">
        <v>74</v>
      </c>
      <c r="BE459" t="s">
        <v>5235</v>
      </c>
      <c r="BF459" t="str">
        <f>HYPERLINK("http://dx.doi.org/10.1007/BF02638061","http://dx.doi.org/10.1007/BF02638061")</f>
        <v>http://dx.doi.org/10.1007/BF02638061</v>
      </c>
      <c r="BG459" t="s">
        <v>74</v>
      </c>
      <c r="BH459" t="s">
        <v>74</v>
      </c>
      <c r="BI459">
        <v>6</v>
      </c>
      <c r="BJ459" t="s">
        <v>5236</v>
      </c>
      <c r="BK459" t="s">
        <v>93</v>
      </c>
      <c r="BL459" t="s">
        <v>5237</v>
      </c>
      <c r="BM459" t="s">
        <v>5238</v>
      </c>
      <c r="BN459" t="s">
        <v>74</v>
      </c>
      <c r="BO459" t="s">
        <v>74</v>
      </c>
      <c r="BP459" t="s">
        <v>74</v>
      </c>
      <c r="BQ459" t="s">
        <v>74</v>
      </c>
      <c r="BR459" t="s">
        <v>96</v>
      </c>
      <c r="BS459" t="s">
        <v>5239</v>
      </c>
      <c r="BT459" t="str">
        <f>HYPERLINK("https%3A%2F%2Fwww.webofscience.com%2Fwos%2Fwoscc%2Ffull-record%2FWOS:A1994NA52400014","View Full Record in Web of Science")</f>
        <v>View Full Record in Web of Science</v>
      </c>
    </row>
    <row r="460" spans="1:72" x14ac:dyDescent="0.15">
      <c r="A460" t="s">
        <v>72</v>
      </c>
      <c r="B460" t="s">
        <v>5240</v>
      </c>
      <c r="C460" t="s">
        <v>74</v>
      </c>
      <c r="D460" t="s">
        <v>74</v>
      </c>
      <c r="E460" t="s">
        <v>74</v>
      </c>
      <c r="F460" t="s">
        <v>5240</v>
      </c>
      <c r="G460" t="s">
        <v>74</v>
      </c>
      <c r="H460" t="s">
        <v>74</v>
      </c>
      <c r="I460" t="s">
        <v>5241</v>
      </c>
      <c r="J460" t="s">
        <v>5242</v>
      </c>
      <c r="K460" t="s">
        <v>74</v>
      </c>
      <c r="L460" t="s">
        <v>74</v>
      </c>
      <c r="M460" t="s">
        <v>77</v>
      </c>
      <c r="N460" t="s">
        <v>78</v>
      </c>
      <c r="O460" t="s">
        <v>74</v>
      </c>
      <c r="P460" t="s">
        <v>74</v>
      </c>
      <c r="Q460" t="s">
        <v>74</v>
      </c>
      <c r="R460" t="s">
        <v>74</v>
      </c>
      <c r="S460" t="s">
        <v>74</v>
      </c>
      <c r="T460" t="s">
        <v>5243</v>
      </c>
      <c r="U460" t="s">
        <v>5244</v>
      </c>
      <c r="V460" t="s">
        <v>5245</v>
      </c>
      <c r="W460" t="s">
        <v>74</v>
      </c>
      <c r="X460" t="s">
        <v>74</v>
      </c>
      <c r="Y460" t="s">
        <v>5246</v>
      </c>
      <c r="Z460" t="s">
        <v>74</v>
      </c>
      <c r="AA460" t="s">
        <v>74</v>
      </c>
      <c r="AB460" t="s">
        <v>74</v>
      </c>
      <c r="AC460" t="s">
        <v>74</v>
      </c>
      <c r="AD460" t="s">
        <v>74</v>
      </c>
      <c r="AE460" t="s">
        <v>74</v>
      </c>
      <c r="AF460" t="s">
        <v>74</v>
      </c>
      <c r="AG460">
        <v>69</v>
      </c>
      <c r="AH460">
        <v>14</v>
      </c>
      <c r="AI460">
        <v>20</v>
      </c>
      <c r="AJ460">
        <v>0</v>
      </c>
      <c r="AK460">
        <v>6</v>
      </c>
      <c r="AL460" t="s">
        <v>5247</v>
      </c>
      <c r="AM460" t="s">
        <v>5248</v>
      </c>
      <c r="AN460" t="s">
        <v>5249</v>
      </c>
      <c r="AO460" t="s">
        <v>5250</v>
      </c>
      <c r="AP460" t="s">
        <v>74</v>
      </c>
      <c r="AQ460" t="s">
        <v>74</v>
      </c>
      <c r="AR460" t="s">
        <v>5251</v>
      </c>
      <c r="AS460" t="s">
        <v>5252</v>
      </c>
      <c r="AT460" t="s">
        <v>4883</v>
      </c>
      <c r="AU460">
        <v>1994</v>
      </c>
      <c r="AV460">
        <v>24</v>
      </c>
      <c r="AW460">
        <v>1</v>
      </c>
      <c r="AX460" t="s">
        <v>74</v>
      </c>
      <c r="AY460" t="s">
        <v>74</v>
      </c>
      <c r="AZ460" t="s">
        <v>74</v>
      </c>
      <c r="BA460" t="s">
        <v>74</v>
      </c>
      <c r="BB460">
        <v>91</v>
      </c>
      <c r="BC460">
        <v>116</v>
      </c>
      <c r="BD460" t="s">
        <v>74</v>
      </c>
      <c r="BE460" t="s">
        <v>5253</v>
      </c>
      <c r="BF460" t="str">
        <f>HYPERLINK("http://dx.doi.org/10.1080/03014223.1994.9517457","http://dx.doi.org/10.1080/03014223.1994.9517457")</f>
        <v>http://dx.doi.org/10.1080/03014223.1994.9517457</v>
      </c>
      <c r="BG460" t="s">
        <v>74</v>
      </c>
      <c r="BH460" t="s">
        <v>74</v>
      </c>
      <c r="BI460">
        <v>26</v>
      </c>
      <c r="BJ460" t="s">
        <v>402</v>
      </c>
      <c r="BK460" t="s">
        <v>93</v>
      </c>
      <c r="BL460" t="s">
        <v>403</v>
      </c>
      <c r="BM460" t="s">
        <v>5254</v>
      </c>
      <c r="BN460" t="s">
        <v>74</v>
      </c>
      <c r="BO460" t="s">
        <v>334</v>
      </c>
      <c r="BP460" t="s">
        <v>74</v>
      </c>
      <c r="BQ460" t="s">
        <v>74</v>
      </c>
      <c r="BR460" t="s">
        <v>96</v>
      </c>
      <c r="BS460" t="s">
        <v>5255</v>
      </c>
      <c r="BT460" t="str">
        <f>HYPERLINK("https%3A%2F%2Fwww.webofscience.com%2Fwos%2Fwoscc%2Ffull-record%2FWOS:A1994NQ24500005","View Full Record in Web of Science")</f>
        <v>View Full Record in Web of Science</v>
      </c>
    </row>
    <row r="461" spans="1:72" x14ac:dyDescent="0.15">
      <c r="A461" t="s">
        <v>72</v>
      </c>
      <c r="B461" t="s">
        <v>5256</v>
      </c>
      <c r="C461" t="s">
        <v>74</v>
      </c>
      <c r="D461" t="s">
        <v>74</v>
      </c>
      <c r="E461" t="s">
        <v>74</v>
      </c>
      <c r="F461" t="s">
        <v>5256</v>
      </c>
      <c r="G461" t="s">
        <v>74</v>
      </c>
      <c r="H461" t="s">
        <v>74</v>
      </c>
      <c r="I461" t="s">
        <v>5257</v>
      </c>
      <c r="J461" t="s">
        <v>1090</v>
      </c>
      <c r="K461" t="s">
        <v>74</v>
      </c>
      <c r="L461" t="s">
        <v>74</v>
      </c>
      <c r="M461" t="s">
        <v>77</v>
      </c>
      <c r="N461" t="s">
        <v>78</v>
      </c>
      <c r="O461" t="s">
        <v>74</v>
      </c>
      <c r="P461" t="s">
        <v>74</v>
      </c>
      <c r="Q461" t="s">
        <v>74</v>
      </c>
      <c r="R461" t="s">
        <v>74</v>
      </c>
      <c r="S461" t="s">
        <v>74</v>
      </c>
      <c r="T461" t="s">
        <v>74</v>
      </c>
      <c r="U461" t="s">
        <v>5258</v>
      </c>
      <c r="V461" t="s">
        <v>5259</v>
      </c>
      <c r="W461" t="s">
        <v>5260</v>
      </c>
      <c r="X461" t="s">
        <v>1129</v>
      </c>
      <c r="Y461" t="s">
        <v>5261</v>
      </c>
      <c r="Z461" t="s">
        <v>74</v>
      </c>
      <c r="AA461" t="s">
        <v>5262</v>
      </c>
      <c r="AB461" t="s">
        <v>5263</v>
      </c>
      <c r="AC461" t="s">
        <v>74</v>
      </c>
      <c r="AD461" t="s">
        <v>74</v>
      </c>
      <c r="AE461" t="s">
        <v>74</v>
      </c>
      <c r="AF461" t="s">
        <v>74</v>
      </c>
      <c r="AG461">
        <v>35</v>
      </c>
      <c r="AH461">
        <v>111</v>
      </c>
      <c r="AI461">
        <v>114</v>
      </c>
      <c r="AJ461">
        <v>0</v>
      </c>
      <c r="AK461">
        <v>8</v>
      </c>
      <c r="AL461" t="s">
        <v>153</v>
      </c>
      <c r="AM461" t="s">
        <v>84</v>
      </c>
      <c r="AN461" t="s">
        <v>154</v>
      </c>
      <c r="AO461" t="s">
        <v>1094</v>
      </c>
      <c r="AP461" t="s">
        <v>74</v>
      </c>
      <c r="AQ461" t="s">
        <v>74</v>
      </c>
      <c r="AR461" t="s">
        <v>1095</v>
      </c>
      <c r="AS461" t="s">
        <v>1096</v>
      </c>
      <c r="AT461" t="s">
        <v>4883</v>
      </c>
      <c r="AU461">
        <v>1994</v>
      </c>
      <c r="AV461">
        <v>118</v>
      </c>
      <c r="AW461">
        <v>4</v>
      </c>
      <c r="AX461" t="s">
        <v>74</v>
      </c>
      <c r="AY461" t="s">
        <v>74</v>
      </c>
      <c r="AZ461" t="s">
        <v>74</v>
      </c>
      <c r="BA461" t="s">
        <v>74</v>
      </c>
      <c r="BB461">
        <v>637</v>
      </c>
      <c r="BC461">
        <v>644</v>
      </c>
      <c r="BD461" t="s">
        <v>74</v>
      </c>
      <c r="BE461" t="s">
        <v>5264</v>
      </c>
      <c r="BF461" t="str">
        <f>HYPERLINK("http://dx.doi.org/10.1007/BF00347511","http://dx.doi.org/10.1007/BF00347511")</f>
        <v>http://dx.doi.org/10.1007/BF00347511</v>
      </c>
      <c r="BG461" t="s">
        <v>74</v>
      </c>
      <c r="BH461" t="s">
        <v>74</v>
      </c>
      <c r="BI461">
        <v>8</v>
      </c>
      <c r="BJ461" t="s">
        <v>1098</v>
      </c>
      <c r="BK461" t="s">
        <v>93</v>
      </c>
      <c r="BL461" t="s">
        <v>1098</v>
      </c>
      <c r="BM461" t="s">
        <v>5265</v>
      </c>
      <c r="BN461" t="s">
        <v>74</v>
      </c>
      <c r="BO461" t="s">
        <v>74</v>
      </c>
      <c r="BP461" t="s">
        <v>74</v>
      </c>
      <c r="BQ461" t="s">
        <v>74</v>
      </c>
      <c r="BR461" t="s">
        <v>96</v>
      </c>
      <c r="BS461" t="s">
        <v>5266</v>
      </c>
      <c r="BT461" t="str">
        <f>HYPERLINK("https%3A%2F%2Fwww.webofscience.com%2Fwos%2Fwoscc%2Ffull-record%2FWOS:A1994NE90100013","View Full Record in Web of Science")</f>
        <v>View Full Record in Web of Science</v>
      </c>
    </row>
    <row r="462" spans="1:72" x14ac:dyDescent="0.15">
      <c r="A462" t="s">
        <v>72</v>
      </c>
      <c r="B462" t="s">
        <v>5267</v>
      </c>
      <c r="C462" t="s">
        <v>74</v>
      </c>
      <c r="D462" t="s">
        <v>74</v>
      </c>
      <c r="E462" t="s">
        <v>74</v>
      </c>
      <c r="F462" t="s">
        <v>5267</v>
      </c>
      <c r="G462" t="s">
        <v>74</v>
      </c>
      <c r="H462" t="s">
        <v>74</v>
      </c>
      <c r="I462" t="s">
        <v>5268</v>
      </c>
      <c r="J462" t="s">
        <v>1090</v>
      </c>
      <c r="K462" t="s">
        <v>74</v>
      </c>
      <c r="L462" t="s">
        <v>74</v>
      </c>
      <c r="M462" t="s">
        <v>77</v>
      </c>
      <c r="N462" t="s">
        <v>78</v>
      </c>
      <c r="O462" t="s">
        <v>74</v>
      </c>
      <c r="P462" t="s">
        <v>74</v>
      </c>
      <c r="Q462" t="s">
        <v>74</v>
      </c>
      <c r="R462" t="s">
        <v>74</v>
      </c>
      <c r="S462" t="s">
        <v>74</v>
      </c>
      <c r="T462" t="s">
        <v>74</v>
      </c>
      <c r="U462" t="s">
        <v>5269</v>
      </c>
      <c r="V462" t="s">
        <v>5270</v>
      </c>
      <c r="W462" t="s">
        <v>74</v>
      </c>
      <c r="X462" t="s">
        <v>74</v>
      </c>
      <c r="Y462" t="s">
        <v>5271</v>
      </c>
      <c r="Z462" t="s">
        <v>74</v>
      </c>
      <c r="AA462" t="s">
        <v>74</v>
      </c>
      <c r="AB462" t="s">
        <v>74</v>
      </c>
      <c r="AC462" t="s">
        <v>74</v>
      </c>
      <c r="AD462" t="s">
        <v>74</v>
      </c>
      <c r="AE462" t="s">
        <v>74</v>
      </c>
      <c r="AF462" t="s">
        <v>74</v>
      </c>
      <c r="AG462">
        <v>36</v>
      </c>
      <c r="AH462">
        <v>20</v>
      </c>
      <c r="AI462">
        <v>22</v>
      </c>
      <c r="AJ462">
        <v>0</v>
      </c>
      <c r="AK462">
        <v>8</v>
      </c>
      <c r="AL462" t="s">
        <v>1720</v>
      </c>
      <c r="AM462" t="s">
        <v>1721</v>
      </c>
      <c r="AN462" t="s">
        <v>1722</v>
      </c>
      <c r="AO462" t="s">
        <v>1094</v>
      </c>
      <c r="AP462" t="s">
        <v>1723</v>
      </c>
      <c r="AQ462" t="s">
        <v>74</v>
      </c>
      <c r="AR462" t="s">
        <v>1095</v>
      </c>
      <c r="AS462" t="s">
        <v>1096</v>
      </c>
      <c r="AT462" t="s">
        <v>4883</v>
      </c>
      <c r="AU462">
        <v>1994</v>
      </c>
      <c r="AV462">
        <v>118</v>
      </c>
      <c r="AW462">
        <v>4</v>
      </c>
      <c r="AX462" t="s">
        <v>74</v>
      </c>
      <c r="AY462" t="s">
        <v>74</v>
      </c>
      <c r="AZ462" t="s">
        <v>74</v>
      </c>
      <c r="BA462" t="s">
        <v>74</v>
      </c>
      <c r="BB462">
        <v>645</v>
      </c>
      <c r="BC462">
        <v>650</v>
      </c>
      <c r="BD462" t="s">
        <v>74</v>
      </c>
      <c r="BE462" t="s">
        <v>5272</v>
      </c>
      <c r="BF462" t="str">
        <f>HYPERLINK("http://dx.doi.org/10.1007/BF00347512","http://dx.doi.org/10.1007/BF00347512")</f>
        <v>http://dx.doi.org/10.1007/BF00347512</v>
      </c>
      <c r="BG462" t="s">
        <v>74</v>
      </c>
      <c r="BH462" t="s">
        <v>74</v>
      </c>
      <c r="BI462">
        <v>6</v>
      </c>
      <c r="BJ462" t="s">
        <v>1098</v>
      </c>
      <c r="BK462" t="s">
        <v>93</v>
      </c>
      <c r="BL462" t="s">
        <v>1098</v>
      </c>
      <c r="BM462" t="s">
        <v>5265</v>
      </c>
      <c r="BN462" t="s">
        <v>74</v>
      </c>
      <c r="BO462" t="s">
        <v>74</v>
      </c>
      <c r="BP462" t="s">
        <v>74</v>
      </c>
      <c r="BQ462" t="s">
        <v>74</v>
      </c>
      <c r="BR462" t="s">
        <v>96</v>
      </c>
      <c r="BS462" t="s">
        <v>5273</v>
      </c>
      <c r="BT462" t="str">
        <f>HYPERLINK("https%3A%2F%2Fwww.webofscience.com%2Fwos%2Fwoscc%2Ffull-record%2FWOS:A1994NE90100014","View Full Record in Web of Science")</f>
        <v>View Full Record in Web of Science</v>
      </c>
    </row>
    <row r="463" spans="1:72" x14ac:dyDescent="0.15">
      <c r="A463" t="s">
        <v>72</v>
      </c>
      <c r="B463" t="s">
        <v>5274</v>
      </c>
      <c r="C463" t="s">
        <v>74</v>
      </c>
      <c r="D463" t="s">
        <v>74</v>
      </c>
      <c r="E463" t="s">
        <v>74</v>
      </c>
      <c r="F463" t="s">
        <v>5274</v>
      </c>
      <c r="G463" t="s">
        <v>74</v>
      </c>
      <c r="H463" t="s">
        <v>74</v>
      </c>
      <c r="I463" t="s">
        <v>5275</v>
      </c>
      <c r="J463" t="s">
        <v>1103</v>
      </c>
      <c r="K463" t="s">
        <v>74</v>
      </c>
      <c r="L463" t="s">
        <v>74</v>
      </c>
      <c r="M463" t="s">
        <v>77</v>
      </c>
      <c r="N463" t="s">
        <v>78</v>
      </c>
      <c r="O463" t="s">
        <v>74</v>
      </c>
      <c r="P463" t="s">
        <v>74</v>
      </c>
      <c r="Q463" t="s">
        <v>74</v>
      </c>
      <c r="R463" t="s">
        <v>74</v>
      </c>
      <c r="S463" t="s">
        <v>74</v>
      </c>
      <c r="T463" t="s">
        <v>5276</v>
      </c>
      <c r="U463" t="s">
        <v>5277</v>
      </c>
      <c r="V463" t="s">
        <v>5278</v>
      </c>
      <c r="W463" t="s">
        <v>74</v>
      </c>
      <c r="X463" t="s">
        <v>74</v>
      </c>
      <c r="Y463" t="s">
        <v>5279</v>
      </c>
      <c r="Z463" t="s">
        <v>74</v>
      </c>
      <c r="AA463" t="s">
        <v>74</v>
      </c>
      <c r="AB463" t="s">
        <v>74</v>
      </c>
      <c r="AC463" t="s">
        <v>74</v>
      </c>
      <c r="AD463" t="s">
        <v>74</v>
      </c>
      <c r="AE463" t="s">
        <v>74</v>
      </c>
      <c r="AF463" t="s">
        <v>74</v>
      </c>
      <c r="AG463">
        <v>42</v>
      </c>
      <c r="AH463">
        <v>89</v>
      </c>
      <c r="AI463">
        <v>98</v>
      </c>
      <c r="AJ463">
        <v>0</v>
      </c>
      <c r="AK463">
        <v>23</v>
      </c>
      <c r="AL463" t="s">
        <v>1111</v>
      </c>
      <c r="AM463" t="s">
        <v>1112</v>
      </c>
      <c r="AN463" t="s">
        <v>1113</v>
      </c>
      <c r="AO463" t="s">
        <v>1114</v>
      </c>
      <c r="AP463" t="s">
        <v>74</v>
      </c>
      <c r="AQ463" t="s">
        <v>74</v>
      </c>
      <c r="AR463" t="s">
        <v>1115</v>
      </c>
      <c r="AS463" t="s">
        <v>1116</v>
      </c>
      <c r="AT463" t="s">
        <v>4883</v>
      </c>
      <c r="AU463">
        <v>1994</v>
      </c>
      <c r="AV463">
        <v>106</v>
      </c>
      <c r="AW463" t="s">
        <v>330</v>
      </c>
      <c r="AX463" t="s">
        <v>74</v>
      </c>
      <c r="AY463" t="s">
        <v>74</v>
      </c>
      <c r="AZ463" t="s">
        <v>74</v>
      </c>
      <c r="BA463" t="s">
        <v>74</v>
      </c>
      <c r="BB463">
        <v>11</v>
      </c>
      <c r="BC463">
        <v>19</v>
      </c>
      <c r="BD463" t="s">
        <v>74</v>
      </c>
      <c r="BE463" t="s">
        <v>5280</v>
      </c>
      <c r="BF463" t="str">
        <f>HYPERLINK("http://dx.doi.org/10.3354/meps106011","http://dx.doi.org/10.3354/meps106011")</f>
        <v>http://dx.doi.org/10.3354/meps106011</v>
      </c>
      <c r="BG463" t="s">
        <v>74</v>
      </c>
      <c r="BH463" t="s">
        <v>74</v>
      </c>
      <c r="BI463">
        <v>9</v>
      </c>
      <c r="BJ463" t="s">
        <v>1118</v>
      </c>
      <c r="BK463" t="s">
        <v>93</v>
      </c>
      <c r="BL463" t="s">
        <v>1119</v>
      </c>
      <c r="BM463" t="s">
        <v>5281</v>
      </c>
      <c r="BN463" t="s">
        <v>74</v>
      </c>
      <c r="BO463" t="s">
        <v>334</v>
      </c>
      <c r="BP463" t="s">
        <v>74</v>
      </c>
      <c r="BQ463" t="s">
        <v>74</v>
      </c>
      <c r="BR463" t="s">
        <v>96</v>
      </c>
      <c r="BS463" t="s">
        <v>5282</v>
      </c>
      <c r="BT463" t="str">
        <f>HYPERLINK("https%3A%2F%2Fwww.webofscience.com%2Fwos%2Fwoscc%2Ffull-record%2FWOS:A1994NB76600002","View Full Record in Web of Science")</f>
        <v>View Full Record in Web of Science</v>
      </c>
    </row>
    <row r="464" spans="1:72" x14ac:dyDescent="0.15">
      <c r="A464" t="s">
        <v>72</v>
      </c>
      <c r="B464" t="s">
        <v>5283</v>
      </c>
      <c r="C464" t="s">
        <v>74</v>
      </c>
      <c r="D464" t="s">
        <v>74</v>
      </c>
      <c r="E464" t="s">
        <v>74</v>
      </c>
      <c r="F464" t="s">
        <v>5283</v>
      </c>
      <c r="G464" t="s">
        <v>74</v>
      </c>
      <c r="H464" t="s">
        <v>74</v>
      </c>
      <c r="I464" t="s">
        <v>5284</v>
      </c>
      <c r="J464" t="s">
        <v>1103</v>
      </c>
      <c r="K464" t="s">
        <v>74</v>
      </c>
      <c r="L464" t="s">
        <v>74</v>
      </c>
      <c r="M464" t="s">
        <v>77</v>
      </c>
      <c r="N464" t="s">
        <v>78</v>
      </c>
      <c r="O464" t="s">
        <v>74</v>
      </c>
      <c r="P464" t="s">
        <v>74</v>
      </c>
      <c r="Q464" t="s">
        <v>74</v>
      </c>
      <c r="R464" t="s">
        <v>74</v>
      </c>
      <c r="S464" t="s">
        <v>74</v>
      </c>
      <c r="T464" t="s">
        <v>5285</v>
      </c>
      <c r="U464" t="s">
        <v>5286</v>
      </c>
      <c r="V464" t="s">
        <v>5287</v>
      </c>
      <c r="W464" t="s">
        <v>74</v>
      </c>
      <c r="X464" t="s">
        <v>74</v>
      </c>
      <c r="Y464" t="s">
        <v>5288</v>
      </c>
      <c r="Z464" t="s">
        <v>74</v>
      </c>
      <c r="AA464" t="s">
        <v>74</v>
      </c>
      <c r="AB464" t="s">
        <v>74</v>
      </c>
      <c r="AC464" t="s">
        <v>74</v>
      </c>
      <c r="AD464" t="s">
        <v>74</v>
      </c>
      <c r="AE464" t="s">
        <v>74</v>
      </c>
      <c r="AF464" t="s">
        <v>74</v>
      </c>
      <c r="AG464">
        <v>68</v>
      </c>
      <c r="AH464">
        <v>78</v>
      </c>
      <c r="AI464">
        <v>84</v>
      </c>
      <c r="AJ464">
        <v>0</v>
      </c>
      <c r="AK464">
        <v>6</v>
      </c>
      <c r="AL464" t="s">
        <v>1111</v>
      </c>
      <c r="AM464" t="s">
        <v>1112</v>
      </c>
      <c r="AN464" t="s">
        <v>1113</v>
      </c>
      <c r="AO464" t="s">
        <v>1114</v>
      </c>
      <c r="AP464" t="s">
        <v>74</v>
      </c>
      <c r="AQ464" t="s">
        <v>74</v>
      </c>
      <c r="AR464" t="s">
        <v>1115</v>
      </c>
      <c r="AS464" t="s">
        <v>1116</v>
      </c>
      <c r="AT464" t="s">
        <v>4883</v>
      </c>
      <c r="AU464">
        <v>1994</v>
      </c>
      <c r="AV464">
        <v>106</v>
      </c>
      <c r="AW464" t="s">
        <v>330</v>
      </c>
      <c r="AX464" t="s">
        <v>74</v>
      </c>
      <c r="AY464" t="s">
        <v>74</v>
      </c>
      <c r="AZ464" t="s">
        <v>74</v>
      </c>
      <c r="BA464" t="s">
        <v>74</v>
      </c>
      <c r="BB464">
        <v>21</v>
      </c>
      <c r="BC464">
        <v>39</v>
      </c>
      <c r="BD464" t="s">
        <v>74</v>
      </c>
      <c r="BE464" t="s">
        <v>5289</v>
      </c>
      <c r="BF464" t="str">
        <f>HYPERLINK("http://dx.doi.org/10.3354/meps106021","http://dx.doi.org/10.3354/meps106021")</f>
        <v>http://dx.doi.org/10.3354/meps106021</v>
      </c>
      <c r="BG464" t="s">
        <v>74</v>
      </c>
      <c r="BH464" t="s">
        <v>74</v>
      </c>
      <c r="BI464">
        <v>19</v>
      </c>
      <c r="BJ464" t="s">
        <v>1118</v>
      </c>
      <c r="BK464" t="s">
        <v>93</v>
      </c>
      <c r="BL464" t="s">
        <v>1119</v>
      </c>
      <c r="BM464" t="s">
        <v>5281</v>
      </c>
      <c r="BN464" t="s">
        <v>74</v>
      </c>
      <c r="BO464" t="s">
        <v>334</v>
      </c>
      <c r="BP464" t="s">
        <v>74</v>
      </c>
      <c r="BQ464" t="s">
        <v>74</v>
      </c>
      <c r="BR464" t="s">
        <v>96</v>
      </c>
      <c r="BS464" t="s">
        <v>5290</v>
      </c>
      <c r="BT464" t="str">
        <f>HYPERLINK("https%3A%2F%2Fwww.webofscience.com%2Fwos%2Fwoscc%2Ffull-record%2FWOS:A1994NB76600003","View Full Record in Web of Science")</f>
        <v>View Full Record in Web of Science</v>
      </c>
    </row>
    <row r="465" spans="1:72" x14ac:dyDescent="0.15">
      <c r="A465" t="s">
        <v>72</v>
      </c>
      <c r="B465" t="s">
        <v>5291</v>
      </c>
      <c r="C465" t="s">
        <v>74</v>
      </c>
      <c r="D465" t="s">
        <v>74</v>
      </c>
      <c r="E465" t="s">
        <v>74</v>
      </c>
      <c r="F465" t="s">
        <v>5291</v>
      </c>
      <c r="G465" t="s">
        <v>74</v>
      </c>
      <c r="H465" t="s">
        <v>74</v>
      </c>
      <c r="I465" t="s">
        <v>5292</v>
      </c>
      <c r="J465" t="s">
        <v>1103</v>
      </c>
      <c r="K465" t="s">
        <v>74</v>
      </c>
      <c r="L465" t="s">
        <v>74</v>
      </c>
      <c r="M465" t="s">
        <v>77</v>
      </c>
      <c r="N465" t="s">
        <v>557</v>
      </c>
      <c r="O465" t="s">
        <v>74</v>
      </c>
      <c r="P465" t="s">
        <v>74</v>
      </c>
      <c r="Q465" t="s">
        <v>74</v>
      </c>
      <c r="R465" t="s">
        <v>74</v>
      </c>
      <c r="S465" t="s">
        <v>74</v>
      </c>
      <c r="T465" t="s">
        <v>5293</v>
      </c>
      <c r="U465" t="s">
        <v>3256</v>
      </c>
      <c r="V465" t="s">
        <v>5294</v>
      </c>
      <c r="W465" t="s">
        <v>5295</v>
      </c>
      <c r="X465" t="s">
        <v>5296</v>
      </c>
      <c r="Y465" t="s">
        <v>5297</v>
      </c>
      <c r="Z465" t="s">
        <v>74</v>
      </c>
      <c r="AA465" t="s">
        <v>74</v>
      </c>
      <c r="AB465" t="s">
        <v>74</v>
      </c>
      <c r="AC465" t="s">
        <v>74</v>
      </c>
      <c r="AD465" t="s">
        <v>74</v>
      </c>
      <c r="AE465" t="s">
        <v>74</v>
      </c>
      <c r="AF465" t="s">
        <v>74</v>
      </c>
      <c r="AG465">
        <v>14</v>
      </c>
      <c r="AH465">
        <v>29</v>
      </c>
      <c r="AI465">
        <v>31</v>
      </c>
      <c r="AJ465">
        <v>0</v>
      </c>
      <c r="AK465">
        <v>5</v>
      </c>
      <c r="AL465" t="s">
        <v>1111</v>
      </c>
      <c r="AM465" t="s">
        <v>1112</v>
      </c>
      <c r="AN465" t="s">
        <v>1113</v>
      </c>
      <c r="AO465" t="s">
        <v>1114</v>
      </c>
      <c r="AP465" t="s">
        <v>74</v>
      </c>
      <c r="AQ465" t="s">
        <v>74</v>
      </c>
      <c r="AR465" t="s">
        <v>1115</v>
      </c>
      <c r="AS465" t="s">
        <v>1116</v>
      </c>
      <c r="AT465" t="s">
        <v>4883</v>
      </c>
      <c r="AU465">
        <v>1994</v>
      </c>
      <c r="AV465">
        <v>106</v>
      </c>
      <c r="AW465" t="s">
        <v>330</v>
      </c>
      <c r="AX465" t="s">
        <v>74</v>
      </c>
      <c r="AY465" t="s">
        <v>74</v>
      </c>
      <c r="AZ465" t="s">
        <v>74</v>
      </c>
      <c r="BA465" t="s">
        <v>74</v>
      </c>
      <c r="BB465">
        <v>199</v>
      </c>
      <c r="BC465">
        <v>202</v>
      </c>
      <c r="BD465" t="s">
        <v>74</v>
      </c>
      <c r="BE465" t="s">
        <v>5298</v>
      </c>
      <c r="BF465" t="str">
        <f>HYPERLINK("http://dx.doi.org/10.3354/meps106199","http://dx.doi.org/10.3354/meps106199")</f>
        <v>http://dx.doi.org/10.3354/meps106199</v>
      </c>
      <c r="BG465" t="s">
        <v>74</v>
      </c>
      <c r="BH465" t="s">
        <v>74</v>
      </c>
      <c r="BI465">
        <v>4</v>
      </c>
      <c r="BJ465" t="s">
        <v>1118</v>
      </c>
      <c r="BK465" t="s">
        <v>93</v>
      </c>
      <c r="BL465" t="s">
        <v>1119</v>
      </c>
      <c r="BM465" t="s">
        <v>5281</v>
      </c>
      <c r="BN465" t="s">
        <v>74</v>
      </c>
      <c r="BO465" t="s">
        <v>5299</v>
      </c>
      <c r="BP465" t="s">
        <v>74</v>
      </c>
      <c r="BQ465" t="s">
        <v>74</v>
      </c>
      <c r="BR465" t="s">
        <v>96</v>
      </c>
      <c r="BS465" t="s">
        <v>5300</v>
      </c>
      <c r="BT465" t="str">
        <f>HYPERLINK("https%3A%2F%2Fwww.webofscience.com%2Fwos%2Fwoscc%2Ffull-record%2FWOS:A1994NB76600018","View Full Record in Web of Science")</f>
        <v>View Full Record in Web of Science</v>
      </c>
    </row>
    <row r="466" spans="1:72" x14ac:dyDescent="0.15">
      <c r="A466" t="s">
        <v>72</v>
      </c>
      <c r="B466" t="s">
        <v>5301</v>
      </c>
      <c r="C466" t="s">
        <v>74</v>
      </c>
      <c r="D466" t="s">
        <v>74</v>
      </c>
      <c r="E466" t="s">
        <v>74</v>
      </c>
      <c r="F466" t="s">
        <v>5301</v>
      </c>
      <c r="G466" t="s">
        <v>74</v>
      </c>
      <c r="H466" t="s">
        <v>74</v>
      </c>
      <c r="I466" t="s">
        <v>5302</v>
      </c>
      <c r="J466" t="s">
        <v>1137</v>
      </c>
      <c r="K466" t="s">
        <v>74</v>
      </c>
      <c r="L466" t="s">
        <v>74</v>
      </c>
      <c r="M466" t="s">
        <v>77</v>
      </c>
      <c r="N466" t="s">
        <v>78</v>
      </c>
      <c r="O466" t="s">
        <v>74</v>
      </c>
      <c r="P466" t="s">
        <v>74</v>
      </c>
      <c r="Q466" t="s">
        <v>74</v>
      </c>
      <c r="R466" t="s">
        <v>74</v>
      </c>
      <c r="S466" t="s">
        <v>74</v>
      </c>
      <c r="T466" t="s">
        <v>74</v>
      </c>
      <c r="U466" t="s">
        <v>5303</v>
      </c>
      <c r="V466" t="s">
        <v>5304</v>
      </c>
      <c r="W466" t="s">
        <v>5305</v>
      </c>
      <c r="X466" t="s">
        <v>5306</v>
      </c>
      <c r="Y466" t="s">
        <v>5307</v>
      </c>
      <c r="Z466" t="s">
        <v>74</v>
      </c>
      <c r="AA466" t="s">
        <v>5308</v>
      </c>
      <c r="AB466" t="s">
        <v>74</v>
      </c>
      <c r="AC466" t="s">
        <v>74</v>
      </c>
      <c r="AD466" t="s">
        <v>74</v>
      </c>
      <c r="AE466" t="s">
        <v>74</v>
      </c>
      <c r="AF466" t="s">
        <v>74</v>
      </c>
      <c r="AG466">
        <v>52</v>
      </c>
      <c r="AH466">
        <v>86</v>
      </c>
      <c r="AI466">
        <v>88</v>
      </c>
      <c r="AJ466">
        <v>0</v>
      </c>
      <c r="AK466">
        <v>5</v>
      </c>
      <c r="AL466" t="s">
        <v>1141</v>
      </c>
      <c r="AM466" t="s">
        <v>1142</v>
      </c>
      <c r="AN466" t="s">
        <v>1143</v>
      </c>
      <c r="AO466" t="s">
        <v>1144</v>
      </c>
      <c r="AP466" t="s">
        <v>74</v>
      </c>
      <c r="AQ466" t="s">
        <v>74</v>
      </c>
      <c r="AR466" t="s">
        <v>1137</v>
      </c>
      <c r="AS466" t="s">
        <v>1145</v>
      </c>
      <c r="AT466" t="s">
        <v>4883</v>
      </c>
      <c r="AU466">
        <v>1994</v>
      </c>
      <c r="AV466">
        <v>29</v>
      </c>
      <c r="AW466">
        <v>2</v>
      </c>
      <c r="AX466" t="s">
        <v>74</v>
      </c>
      <c r="AY466" t="s">
        <v>74</v>
      </c>
      <c r="AZ466" t="s">
        <v>74</v>
      </c>
      <c r="BA466" t="s">
        <v>74</v>
      </c>
      <c r="BB466">
        <v>264</v>
      </c>
      <c r="BC466">
        <v>275</v>
      </c>
      <c r="BD466" t="s">
        <v>74</v>
      </c>
      <c r="BE466" t="s">
        <v>5309</v>
      </c>
      <c r="BF466" t="str">
        <f>HYPERLINK("http://dx.doi.org/10.1111/j.1945-5100.1994.tb00680.x","http://dx.doi.org/10.1111/j.1945-5100.1994.tb00680.x")</f>
        <v>http://dx.doi.org/10.1111/j.1945-5100.1994.tb00680.x</v>
      </c>
      <c r="BG466" t="s">
        <v>74</v>
      </c>
      <c r="BH466" t="s">
        <v>74</v>
      </c>
      <c r="BI466">
        <v>12</v>
      </c>
      <c r="BJ466" t="s">
        <v>265</v>
      </c>
      <c r="BK466" t="s">
        <v>93</v>
      </c>
      <c r="BL466" t="s">
        <v>265</v>
      </c>
      <c r="BM466" t="s">
        <v>5310</v>
      </c>
      <c r="BN466" t="s">
        <v>74</v>
      </c>
      <c r="BO466" t="s">
        <v>74</v>
      </c>
      <c r="BP466" t="s">
        <v>74</v>
      </c>
      <c r="BQ466" t="s">
        <v>74</v>
      </c>
      <c r="BR466" t="s">
        <v>96</v>
      </c>
      <c r="BS466" t="s">
        <v>5311</v>
      </c>
      <c r="BT466" t="str">
        <f>HYPERLINK("https%3A%2F%2Fwww.webofscience.com%2Fwos%2Fwoscc%2Ffull-record%2FWOS:A1994ND20200016","View Full Record in Web of Science")</f>
        <v>View Full Record in Web of Science</v>
      </c>
    </row>
    <row r="467" spans="1:72" x14ac:dyDescent="0.15">
      <c r="A467" t="s">
        <v>72</v>
      </c>
      <c r="B467" t="s">
        <v>5312</v>
      </c>
      <c r="C467" t="s">
        <v>74</v>
      </c>
      <c r="D467" t="s">
        <v>74</v>
      </c>
      <c r="E467" t="s">
        <v>74</v>
      </c>
      <c r="F467" t="s">
        <v>5312</v>
      </c>
      <c r="G467" t="s">
        <v>74</v>
      </c>
      <c r="H467" t="s">
        <v>74</v>
      </c>
      <c r="I467" t="s">
        <v>5313</v>
      </c>
      <c r="J467" t="s">
        <v>5314</v>
      </c>
      <c r="K467" t="s">
        <v>74</v>
      </c>
      <c r="L467" t="s">
        <v>74</v>
      </c>
      <c r="M467" t="s">
        <v>77</v>
      </c>
      <c r="N467" t="s">
        <v>78</v>
      </c>
      <c r="O467" t="s">
        <v>74</v>
      </c>
      <c r="P467" t="s">
        <v>74</v>
      </c>
      <c r="Q467" t="s">
        <v>74</v>
      </c>
      <c r="R467" t="s">
        <v>74</v>
      </c>
      <c r="S467" t="s">
        <v>74</v>
      </c>
      <c r="T467" t="s">
        <v>74</v>
      </c>
      <c r="U467" t="s">
        <v>5315</v>
      </c>
      <c r="V467" t="s">
        <v>5316</v>
      </c>
      <c r="W467" t="s">
        <v>5317</v>
      </c>
      <c r="X467" t="s">
        <v>151</v>
      </c>
      <c r="Y467" t="s">
        <v>74</v>
      </c>
      <c r="Z467" t="s">
        <v>74</v>
      </c>
      <c r="AA467" t="s">
        <v>74</v>
      </c>
      <c r="AB467" t="s">
        <v>74</v>
      </c>
      <c r="AC467" t="s">
        <v>74</v>
      </c>
      <c r="AD467" t="s">
        <v>74</v>
      </c>
      <c r="AE467" t="s">
        <v>74</v>
      </c>
      <c r="AF467" t="s">
        <v>74</v>
      </c>
      <c r="AG467">
        <v>21</v>
      </c>
      <c r="AH467">
        <v>9</v>
      </c>
      <c r="AI467">
        <v>10</v>
      </c>
      <c r="AJ467">
        <v>0</v>
      </c>
      <c r="AK467">
        <v>8</v>
      </c>
      <c r="AL467" t="s">
        <v>2129</v>
      </c>
      <c r="AM467" t="s">
        <v>1049</v>
      </c>
      <c r="AN467" t="s">
        <v>1050</v>
      </c>
      <c r="AO467" t="s">
        <v>5318</v>
      </c>
      <c r="AP467" t="s">
        <v>5319</v>
      </c>
      <c r="AQ467" t="s">
        <v>74</v>
      </c>
      <c r="AR467" t="s">
        <v>5314</v>
      </c>
      <c r="AS467" t="s">
        <v>5320</v>
      </c>
      <c r="AT467" t="s">
        <v>4883</v>
      </c>
      <c r="AU467">
        <v>1994</v>
      </c>
      <c r="AV467">
        <v>69</v>
      </c>
      <c r="AW467">
        <v>2</v>
      </c>
      <c r="AX467" t="s">
        <v>74</v>
      </c>
      <c r="AY467" t="s">
        <v>74</v>
      </c>
      <c r="AZ467" t="s">
        <v>74</v>
      </c>
      <c r="BA467" t="s">
        <v>74</v>
      </c>
      <c r="BB467">
        <v>287</v>
      </c>
      <c r="BC467">
        <v>294</v>
      </c>
      <c r="BD467" t="s">
        <v>74</v>
      </c>
      <c r="BE467" t="s">
        <v>5321</v>
      </c>
      <c r="BF467" t="str">
        <f>HYPERLINK("http://dx.doi.org/10.2307/3546149","http://dx.doi.org/10.2307/3546149")</f>
        <v>http://dx.doi.org/10.2307/3546149</v>
      </c>
      <c r="BG467" t="s">
        <v>74</v>
      </c>
      <c r="BH467" t="s">
        <v>74</v>
      </c>
      <c r="BI467">
        <v>8</v>
      </c>
      <c r="BJ467" t="s">
        <v>92</v>
      </c>
      <c r="BK467" t="s">
        <v>93</v>
      </c>
      <c r="BL467" t="s">
        <v>94</v>
      </c>
      <c r="BM467" t="s">
        <v>5322</v>
      </c>
      <c r="BN467" t="s">
        <v>74</v>
      </c>
      <c r="BO467" t="s">
        <v>74</v>
      </c>
      <c r="BP467" t="s">
        <v>74</v>
      </c>
      <c r="BQ467" t="s">
        <v>74</v>
      </c>
      <c r="BR467" t="s">
        <v>96</v>
      </c>
      <c r="BS467" t="s">
        <v>5323</v>
      </c>
      <c r="BT467" t="str">
        <f>HYPERLINK("https%3A%2F%2Fwww.webofscience.com%2Fwos%2Fwoscc%2Ffull-record%2FWOS:A1994NA70300016","View Full Record in Web of Science")</f>
        <v>View Full Record in Web of Science</v>
      </c>
    </row>
    <row r="468" spans="1:72" x14ac:dyDescent="0.15">
      <c r="A468" t="s">
        <v>72</v>
      </c>
      <c r="B468" t="s">
        <v>5324</v>
      </c>
      <c r="C468" t="s">
        <v>74</v>
      </c>
      <c r="D468" t="s">
        <v>74</v>
      </c>
      <c r="E468" t="s">
        <v>74</v>
      </c>
      <c r="F468" t="s">
        <v>5324</v>
      </c>
      <c r="G468" t="s">
        <v>74</v>
      </c>
      <c r="H468" t="s">
        <v>74</v>
      </c>
      <c r="I468" t="s">
        <v>5325</v>
      </c>
      <c r="J468" t="s">
        <v>2435</v>
      </c>
      <c r="K468" t="s">
        <v>74</v>
      </c>
      <c r="L468" t="s">
        <v>74</v>
      </c>
      <c r="M468" t="s">
        <v>859</v>
      </c>
      <c r="N468" t="s">
        <v>78</v>
      </c>
      <c r="O468" t="s">
        <v>74</v>
      </c>
      <c r="P468" t="s">
        <v>74</v>
      </c>
      <c r="Q468" t="s">
        <v>74</v>
      </c>
      <c r="R468" t="s">
        <v>74</v>
      </c>
      <c r="S468" t="s">
        <v>74</v>
      </c>
      <c r="T468" t="s">
        <v>74</v>
      </c>
      <c r="U468" t="s">
        <v>5326</v>
      </c>
      <c r="V468" t="s">
        <v>5327</v>
      </c>
      <c r="W468" t="s">
        <v>74</v>
      </c>
      <c r="X468" t="s">
        <v>74</v>
      </c>
      <c r="Y468" t="s">
        <v>5328</v>
      </c>
      <c r="Z468" t="s">
        <v>74</v>
      </c>
      <c r="AA468" t="s">
        <v>74</v>
      </c>
      <c r="AB468" t="s">
        <v>74</v>
      </c>
      <c r="AC468" t="s">
        <v>74</v>
      </c>
      <c r="AD468" t="s">
        <v>74</v>
      </c>
      <c r="AE468" t="s">
        <v>74</v>
      </c>
      <c r="AF468" t="s">
        <v>74</v>
      </c>
      <c r="AG468">
        <v>20</v>
      </c>
      <c r="AH468">
        <v>14</v>
      </c>
      <c r="AI468">
        <v>16</v>
      </c>
      <c r="AJ468">
        <v>0</v>
      </c>
      <c r="AK468">
        <v>1</v>
      </c>
      <c r="AL468" t="s">
        <v>862</v>
      </c>
      <c r="AM468" t="s">
        <v>863</v>
      </c>
      <c r="AN468" t="s">
        <v>879</v>
      </c>
      <c r="AO468" t="s">
        <v>2439</v>
      </c>
      <c r="AP468" t="s">
        <v>74</v>
      </c>
      <c r="AQ468" t="s">
        <v>74</v>
      </c>
      <c r="AR468" t="s">
        <v>2440</v>
      </c>
      <c r="AS468" t="s">
        <v>2441</v>
      </c>
      <c r="AT468" t="s">
        <v>5062</v>
      </c>
      <c r="AU468">
        <v>1994</v>
      </c>
      <c r="AV468">
        <v>34</v>
      </c>
      <c r="AW468">
        <v>2</v>
      </c>
      <c r="AX468" t="s">
        <v>74</v>
      </c>
      <c r="AY468" t="s">
        <v>74</v>
      </c>
      <c r="AZ468" t="s">
        <v>74</v>
      </c>
      <c r="BA468" t="s">
        <v>74</v>
      </c>
      <c r="BB468">
        <v>169</v>
      </c>
      <c r="BC468">
        <v>177</v>
      </c>
      <c r="BD468" t="s">
        <v>74</v>
      </c>
      <c r="BE468" t="s">
        <v>74</v>
      </c>
      <c r="BF468" t="s">
        <v>74</v>
      </c>
      <c r="BG468" t="s">
        <v>74</v>
      </c>
      <c r="BH468" t="s">
        <v>74</v>
      </c>
      <c r="BI468">
        <v>9</v>
      </c>
      <c r="BJ468" t="s">
        <v>364</v>
      </c>
      <c r="BK468" t="s">
        <v>93</v>
      </c>
      <c r="BL468" t="s">
        <v>364</v>
      </c>
      <c r="BM468" t="s">
        <v>5329</v>
      </c>
      <c r="BN468" t="s">
        <v>74</v>
      </c>
      <c r="BO468" t="s">
        <v>74</v>
      </c>
      <c r="BP468" t="s">
        <v>74</v>
      </c>
      <c r="BQ468" t="s">
        <v>74</v>
      </c>
      <c r="BR468" t="s">
        <v>96</v>
      </c>
      <c r="BS468" t="s">
        <v>5330</v>
      </c>
      <c r="BT468" t="str">
        <f>HYPERLINK("https%3A%2F%2Fwww.webofscience.com%2Fwos%2Fwoscc%2Ffull-record%2FWOS:A1994NM24400002","View Full Record in Web of Science")</f>
        <v>View Full Record in Web of Science</v>
      </c>
    </row>
    <row r="469" spans="1:72" x14ac:dyDescent="0.15">
      <c r="A469" t="s">
        <v>72</v>
      </c>
      <c r="B469" t="s">
        <v>5331</v>
      </c>
      <c r="C469" t="s">
        <v>74</v>
      </c>
      <c r="D469" t="s">
        <v>74</v>
      </c>
      <c r="E469" t="s">
        <v>74</v>
      </c>
      <c r="F469" t="s">
        <v>5331</v>
      </c>
      <c r="G469" t="s">
        <v>74</v>
      </c>
      <c r="H469" t="s">
        <v>74</v>
      </c>
      <c r="I469" t="s">
        <v>5332</v>
      </c>
      <c r="J469" t="s">
        <v>2435</v>
      </c>
      <c r="K469" t="s">
        <v>74</v>
      </c>
      <c r="L469" t="s">
        <v>74</v>
      </c>
      <c r="M469" t="s">
        <v>859</v>
      </c>
      <c r="N469" t="s">
        <v>78</v>
      </c>
      <c r="O469" t="s">
        <v>74</v>
      </c>
      <c r="P469" t="s">
        <v>74</v>
      </c>
      <c r="Q469" t="s">
        <v>74</v>
      </c>
      <c r="R469" t="s">
        <v>74</v>
      </c>
      <c r="S469" t="s">
        <v>74</v>
      </c>
      <c r="T469" t="s">
        <v>74</v>
      </c>
      <c r="U469" t="s">
        <v>74</v>
      </c>
      <c r="V469" t="s">
        <v>5333</v>
      </c>
      <c r="W469" t="s">
        <v>74</v>
      </c>
      <c r="X469" t="s">
        <v>74</v>
      </c>
      <c r="Y469" t="s">
        <v>5334</v>
      </c>
      <c r="Z469" t="s">
        <v>74</v>
      </c>
      <c r="AA469" t="s">
        <v>74</v>
      </c>
      <c r="AB469" t="s">
        <v>5335</v>
      </c>
      <c r="AC469" t="s">
        <v>74</v>
      </c>
      <c r="AD469" t="s">
        <v>74</v>
      </c>
      <c r="AE469" t="s">
        <v>74</v>
      </c>
      <c r="AF469" t="s">
        <v>74</v>
      </c>
      <c r="AG469">
        <v>14</v>
      </c>
      <c r="AH469">
        <v>1</v>
      </c>
      <c r="AI469">
        <v>2</v>
      </c>
      <c r="AJ469">
        <v>0</v>
      </c>
      <c r="AK469">
        <v>1</v>
      </c>
      <c r="AL469" t="s">
        <v>862</v>
      </c>
      <c r="AM469" t="s">
        <v>863</v>
      </c>
      <c r="AN469" t="s">
        <v>879</v>
      </c>
      <c r="AO469" t="s">
        <v>2439</v>
      </c>
      <c r="AP469" t="s">
        <v>74</v>
      </c>
      <c r="AQ469" t="s">
        <v>74</v>
      </c>
      <c r="AR469" t="s">
        <v>2440</v>
      </c>
      <c r="AS469" t="s">
        <v>2441</v>
      </c>
      <c r="AT469" t="s">
        <v>5062</v>
      </c>
      <c r="AU469">
        <v>1994</v>
      </c>
      <c r="AV469">
        <v>34</v>
      </c>
      <c r="AW469">
        <v>2</v>
      </c>
      <c r="AX469" t="s">
        <v>74</v>
      </c>
      <c r="AY469" t="s">
        <v>74</v>
      </c>
      <c r="AZ469" t="s">
        <v>74</v>
      </c>
      <c r="BA469" t="s">
        <v>74</v>
      </c>
      <c r="BB469">
        <v>206</v>
      </c>
      <c r="BC469">
        <v>211</v>
      </c>
      <c r="BD469" t="s">
        <v>74</v>
      </c>
      <c r="BE469" t="s">
        <v>74</v>
      </c>
      <c r="BF469" t="s">
        <v>74</v>
      </c>
      <c r="BG469" t="s">
        <v>74</v>
      </c>
      <c r="BH469" t="s">
        <v>74</v>
      </c>
      <c r="BI469">
        <v>6</v>
      </c>
      <c r="BJ469" t="s">
        <v>364</v>
      </c>
      <c r="BK469" t="s">
        <v>93</v>
      </c>
      <c r="BL469" t="s">
        <v>364</v>
      </c>
      <c r="BM469" t="s">
        <v>5329</v>
      </c>
      <c r="BN469" t="s">
        <v>74</v>
      </c>
      <c r="BO469" t="s">
        <v>74</v>
      </c>
      <c r="BP469" t="s">
        <v>74</v>
      </c>
      <c r="BQ469" t="s">
        <v>74</v>
      </c>
      <c r="BR469" t="s">
        <v>96</v>
      </c>
      <c r="BS469" t="s">
        <v>5336</v>
      </c>
      <c r="BT469" t="str">
        <f>HYPERLINK("https%3A%2F%2Fwww.webofscience.com%2Fwos%2Fwoscc%2Ffull-record%2FWOS:A1994NM24400006","View Full Record in Web of Science")</f>
        <v>View Full Record in Web of Science</v>
      </c>
    </row>
    <row r="470" spans="1:72" x14ac:dyDescent="0.15">
      <c r="A470" t="s">
        <v>72</v>
      </c>
      <c r="B470" t="s">
        <v>5337</v>
      </c>
      <c r="C470" t="s">
        <v>74</v>
      </c>
      <c r="D470" t="s">
        <v>74</v>
      </c>
      <c r="E470" t="s">
        <v>74</v>
      </c>
      <c r="F470" t="s">
        <v>5337</v>
      </c>
      <c r="G470" t="s">
        <v>74</v>
      </c>
      <c r="H470" t="s">
        <v>74</v>
      </c>
      <c r="I470" t="s">
        <v>5338</v>
      </c>
      <c r="J470" t="s">
        <v>2435</v>
      </c>
      <c r="K470" t="s">
        <v>74</v>
      </c>
      <c r="L470" t="s">
        <v>74</v>
      </c>
      <c r="M470" t="s">
        <v>859</v>
      </c>
      <c r="N470" t="s">
        <v>78</v>
      </c>
      <c r="O470" t="s">
        <v>74</v>
      </c>
      <c r="P470" t="s">
        <v>74</v>
      </c>
      <c r="Q470" t="s">
        <v>74</v>
      </c>
      <c r="R470" t="s">
        <v>74</v>
      </c>
      <c r="S470" t="s">
        <v>74</v>
      </c>
      <c r="T470" t="s">
        <v>74</v>
      </c>
      <c r="U470" t="s">
        <v>74</v>
      </c>
      <c r="V470" t="s">
        <v>5339</v>
      </c>
      <c r="W470" t="s">
        <v>74</v>
      </c>
      <c r="X470" t="s">
        <v>74</v>
      </c>
      <c r="Y470" t="s">
        <v>5340</v>
      </c>
      <c r="Z470" t="s">
        <v>74</v>
      </c>
      <c r="AA470" t="s">
        <v>74</v>
      </c>
      <c r="AB470" t="s">
        <v>74</v>
      </c>
      <c r="AC470" t="s">
        <v>74</v>
      </c>
      <c r="AD470" t="s">
        <v>74</v>
      </c>
      <c r="AE470" t="s">
        <v>74</v>
      </c>
      <c r="AF470" t="s">
        <v>74</v>
      </c>
      <c r="AG470">
        <v>15</v>
      </c>
      <c r="AH470">
        <v>1</v>
      </c>
      <c r="AI470">
        <v>1</v>
      </c>
      <c r="AJ470">
        <v>0</v>
      </c>
      <c r="AK470">
        <v>0</v>
      </c>
      <c r="AL470" t="s">
        <v>862</v>
      </c>
      <c r="AM470" t="s">
        <v>863</v>
      </c>
      <c r="AN470" t="s">
        <v>879</v>
      </c>
      <c r="AO470" t="s">
        <v>2439</v>
      </c>
      <c r="AP470" t="s">
        <v>74</v>
      </c>
      <c r="AQ470" t="s">
        <v>74</v>
      </c>
      <c r="AR470" t="s">
        <v>2440</v>
      </c>
      <c r="AS470" t="s">
        <v>2441</v>
      </c>
      <c r="AT470" t="s">
        <v>5062</v>
      </c>
      <c r="AU470">
        <v>1994</v>
      </c>
      <c r="AV470">
        <v>34</v>
      </c>
      <c r="AW470">
        <v>2</v>
      </c>
      <c r="AX470" t="s">
        <v>74</v>
      </c>
      <c r="AY470" t="s">
        <v>74</v>
      </c>
      <c r="AZ470" t="s">
        <v>74</v>
      </c>
      <c r="BA470" t="s">
        <v>74</v>
      </c>
      <c r="BB470">
        <v>252</v>
      </c>
      <c r="BC470">
        <v>258</v>
      </c>
      <c r="BD470" t="s">
        <v>74</v>
      </c>
      <c r="BE470" t="s">
        <v>74</v>
      </c>
      <c r="BF470" t="s">
        <v>74</v>
      </c>
      <c r="BG470" t="s">
        <v>74</v>
      </c>
      <c r="BH470" t="s">
        <v>74</v>
      </c>
      <c r="BI470">
        <v>7</v>
      </c>
      <c r="BJ470" t="s">
        <v>364</v>
      </c>
      <c r="BK470" t="s">
        <v>93</v>
      </c>
      <c r="BL470" t="s">
        <v>364</v>
      </c>
      <c r="BM470" t="s">
        <v>5329</v>
      </c>
      <c r="BN470" t="s">
        <v>74</v>
      </c>
      <c r="BO470" t="s">
        <v>74</v>
      </c>
      <c r="BP470" t="s">
        <v>74</v>
      </c>
      <c r="BQ470" t="s">
        <v>74</v>
      </c>
      <c r="BR470" t="s">
        <v>96</v>
      </c>
      <c r="BS470" t="s">
        <v>5341</v>
      </c>
      <c r="BT470" t="str">
        <f>HYPERLINK("https%3A%2F%2Fwww.webofscience.com%2Fwos%2Fwoscc%2Ffull-record%2FWOS:A1994NM24400014","View Full Record in Web of Science")</f>
        <v>View Full Record in Web of Science</v>
      </c>
    </row>
    <row r="471" spans="1:72" x14ac:dyDescent="0.15">
      <c r="A471" t="s">
        <v>72</v>
      </c>
      <c r="B471" t="s">
        <v>5342</v>
      </c>
      <c r="C471" t="s">
        <v>74</v>
      </c>
      <c r="D471" t="s">
        <v>74</v>
      </c>
      <c r="E471" t="s">
        <v>74</v>
      </c>
      <c r="F471" t="s">
        <v>5342</v>
      </c>
      <c r="G471" t="s">
        <v>74</v>
      </c>
      <c r="H471" t="s">
        <v>74</v>
      </c>
      <c r="I471" t="s">
        <v>5343</v>
      </c>
      <c r="J471" t="s">
        <v>5344</v>
      </c>
      <c r="K471" t="s">
        <v>74</v>
      </c>
      <c r="L471" t="s">
        <v>74</v>
      </c>
      <c r="M471" t="s">
        <v>77</v>
      </c>
      <c r="N471" t="s">
        <v>78</v>
      </c>
      <c r="O471" t="s">
        <v>74</v>
      </c>
      <c r="P471" t="s">
        <v>74</v>
      </c>
      <c r="Q471" t="s">
        <v>74</v>
      </c>
      <c r="R471" t="s">
        <v>74</v>
      </c>
      <c r="S471" t="s">
        <v>74</v>
      </c>
      <c r="T471" t="s">
        <v>74</v>
      </c>
      <c r="U471" t="s">
        <v>5345</v>
      </c>
      <c r="V471" t="s">
        <v>5346</v>
      </c>
      <c r="W471" t="s">
        <v>5347</v>
      </c>
      <c r="X471" t="s">
        <v>5348</v>
      </c>
      <c r="Y471" t="s">
        <v>5349</v>
      </c>
      <c r="Z471" t="s">
        <v>74</v>
      </c>
      <c r="AA471" t="s">
        <v>74</v>
      </c>
      <c r="AB471" t="s">
        <v>74</v>
      </c>
      <c r="AC471" t="s">
        <v>74</v>
      </c>
      <c r="AD471" t="s">
        <v>74</v>
      </c>
      <c r="AE471" t="s">
        <v>74</v>
      </c>
      <c r="AF471" t="s">
        <v>74</v>
      </c>
      <c r="AG471">
        <v>44</v>
      </c>
      <c r="AH471">
        <v>9</v>
      </c>
      <c r="AI471">
        <v>12</v>
      </c>
      <c r="AJ471">
        <v>0</v>
      </c>
      <c r="AK471">
        <v>0</v>
      </c>
      <c r="AL471" t="s">
        <v>1048</v>
      </c>
      <c r="AM471" t="s">
        <v>1049</v>
      </c>
      <c r="AN471" t="s">
        <v>1050</v>
      </c>
      <c r="AO471" t="s">
        <v>5350</v>
      </c>
      <c r="AP471" t="s">
        <v>5351</v>
      </c>
      <c r="AQ471" t="s">
        <v>74</v>
      </c>
      <c r="AR471" t="s">
        <v>5344</v>
      </c>
      <c r="AS471" t="s">
        <v>1067</v>
      </c>
      <c r="AT471" t="s">
        <v>4883</v>
      </c>
      <c r="AU471">
        <v>1994</v>
      </c>
      <c r="AV471">
        <v>37</v>
      </c>
      <c r="AW471" t="s">
        <v>74</v>
      </c>
      <c r="AX471">
        <v>4</v>
      </c>
      <c r="AY471" t="s">
        <v>74</v>
      </c>
      <c r="AZ471" t="s">
        <v>74</v>
      </c>
      <c r="BA471" t="s">
        <v>74</v>
      </c>
      <c r="BB471">
        <v>931</v>
      </c>
      <c r="BC471">
        <v>940</v>
      </c>
      <c r="BD471" t="s">
        <v>74</v>
      </c>
      <c r="BE471" t="s">
        <v>74</v>
      </c>
      <c r="BF471" t="s">
        <v>74</v>
      </c>
      <c r="BG471" t="s">
        <v>74</v>
      </c>
      <c r="BH471" t="s">
        <v>74</v>
      </c>
      <c r="BI471">
        <v>10</v>
      </c>
      <c r="BJ471" t="s">
        <v>1067</v>
      </c>
      <c r="BK471" t="s">
        <v>93</v>
      </c>
      <c r="BL471" t="s">
        <v>1067</v>
      </c>
      <c r="BM471" t="s">
        <v>5352</v>
      </c>
      <c r="BN471" t="s">
        <v>74</v>
      </c>
      <c r="BO471" t="s">
        <v>74</v>
      </c>
      <c r="BP471" t="s">
        <v>74</v>
      </c>
      <c r="BQ471" t="s">
        <v>74</v>
      </c>
      <c r="BR471" t="s">
        <v>96</v>
      </c>
      <c r="BS471" t="s">
        <v>5353</v>
      </c>
      <c r="BT471" t="str">
        <f>HYPERLINK("https%3A%2F%2Fwww.webofscience.com%2Fwos%2Fwoscc%2Ffull-record%2FWOS:A1995QR99700017","View Full Record in Web of Science")</f>
        <v>View Full Record in Web of Science</v>
      </c>
    </row>
    <row r="472" spans="1:72" x14ac:dyDescent="0.15">
      <c r="A472" t="s">
        <v>72</v>
      </c>
      <c r="B472" t="s">
        <v>5354</v>
      </c>
      <c r="C472" t="s">
        <v>74</v>
      </c>
      <c r="D472" t="s">
        <v>74</v>
      </c>
      <c r="E472" t="s">
        <v>74</v>
      </c>
      <c r="F472" t="s">
        <v>5354</v>
      </c>
      <c r="G472" t="s">
        <v>74</v>
      </c>
      <c r="H472" t="s">
        <v>74</v>
      </c>
      <c r="I472" t="s">
        <v>5355</v>
      </c>
      <c r="J472" t="s">
        <v>5356</v>
      </c>
      <c r="K472" t="s">
        <v>74</v>
      </c>
      <c r="L472" t="s">
        <v>74</v>
      </c>
      <c r="M472" t="s">
        <v>77</v>
      </c>
      <c r="N472" t="s">
        <v>78</v>
      </c>
      <c r="O472" t="s">
        <v>74</v>
      </c>
      <c r="P472" t="s">
        <v>74</v>
      </c>
      <c r="Q472" t="s">
        <v>74</v>
      </c>
      <c r="R472" t="s">
        <v>74</v>
      </c>
      <c r="S472" t="s">
        <v>74</v>
      </c>
      <c r="T472" t="s">
        <v>74</v>
      </c>
      <c r="U472" t="s">
        <v>5357</v>
      </c>
      <c r="V472" t="s">
        <v>5358</v>
      </c>
      <c r="W472" t="s">
        <v>5359</v>
      </c>
      <c r="X472" t="s">
        <v>1336</v>
      </c>
      <c r="Y472" t="s">
        <v>5360</v>
      </c>
      <c r="Z472" t="s">
        <v>74</v>
      </c>
      <c r="AA472" t="s">
        <v>74</v>
      </c>
      <c r="AB472" t="s">
        <v>74</v>
      </c>
      <c r="AC472" t="s">
        <v>74</v>
      </c>
      <c r="AD472" t="s">
        <v>74</v>
      </c>
      <c r="AE472" t="s">
        <v>74</v>
      </c>
      <c r="AF472" t="s">
        <v>74</v>
      </c>
      <c r="AG472">
        <v>76</v>
      </c>
      <c r="AH472">
        <v>36</v>
      </c>
      <c r="AI472">
        <v>40</v>
      </c>
      <c r="AJ472">
        <v>0</v>
      </c>
      <c r="AK472">
        <v>2</v>
      </c>
      <c r="AL472" t="s">
        <v>5361</v>
      </c>
      <c r="AM472" t="s">
        <v>1078</v>
      </c>
      <c r="AN472" t="s">
        <v>5362</v>
      </c>
      <c r="AO472" t="s">
        <v>5363</v>
      </c>
      <c r="AP472" t="s">
        <v>74</v>
      </c>
      <c r="AQ472" t="s">
        <v>74</v>
      </c>
      <c r="AR472" t="s">
        <v>5356</v>
      </c>
      <c r="AS472" t="s">
        <v>5364</v>
      </c>
      <c r="AT472" t="s">
        <v>5012</v>
      </c>
      <c r="AU472">
        <v>1994</v>
      </c>
      <c r="AV472">
        <v>20</v>
      </c>
      <c r="AW472">
        <v>2</v>
      </c>
      <c r="AX472" t="s">
        <v>74</v>
      </c>
      <c r="AY472" t="s">
        <v>74</v>
      </c>
      <c r="AZ472" t="s">
        <v>74</v>
      </c>
      <c r="BA472" t="s">
        <v>74</v>
      </c>
      <c r="BB472">
        <v>215</v>
      </c>
      <c r="BC472">
        <v>228</v>
      </c>
      <c r="BD472" t="s">
        <v>74</v>
      </c>
      <c r="BE472" t="s">
        <v>5365</v>
      </c>
      <c r="BF472" t="str">
        <f>HYPERLINK("http://dx.doi.org/10.1017/S0094837300012690","http://dx.doi.org/10.1017/S0094837300012690")</f>
        <v>http://dx.doi.org/10.1017/S0094837300012690</v>
      </c>
      <c r="BG472" t="s">
        <v>74</v>
      </c>
      <c r="BH472" t="s">
        <v>74</v>
      </c>
      <c r="BI472">
        <v>14</v>
      </c>
      <c r="BJ472" t="s">
        <v>5366</v>
      </c>
      <c r="BK472" t="s">
        <v>93</v>
      </c>
      <c r="BL472" t="s">
        <v>5367</v>
      </c>
      <c r="BM472" t="s">
        <v>5368</v>
      </c>
      <c r="BN472" t="s">
        <v>74</v>
      </c>
      <c r="BO472" t="s">
        <v>74</v>
      </c>
      <c r="BP472" t="s">
        <v>74</v>
      </c>
      <c r="BQ472" t="s">
        <v>74</v>
      </c>
      <c r="BR472" t="s">
        <v>96</v>
      </c>
      <c r="BS472" t="s">
        <v>5369</v>
      </c>
      <c r="BT472" t="str">
        <f>HYPERLINK("https%3A%2F%2Fwww.webofscience.com%2Fwos%2Fwoscc%2Ffull-record%2FWOS:A1994NU53400008","View Full Record in Web of Science")</f>
        <v>View Full Record in Web of Science</v>
      </c>
    </row>
    <row r="473" spans="1:72" x14ac:dyDescent="0.15">
      <c r="A473" t="s">
        <v>72</v>
      </c>
      <c r="B473" t="s">
        <v>5370</v>
      </c>
      <c r="C473" t="s">
        <v>74</v>
      </c>
      <c r="D473" t="s">
        <v>74</v>
      </c>
      <c r="E473" t="s">
        <v>74</v>
      </c>
      <c r="F473" t="s">
        <v>5370</v>
      </c>
      <c r="G473" t="s">
        <v>74</v>
      </c>
      <c r="H473" t="s">
        <v>74</v>
      </c>
      <c r="I473" t="s">
        <v>5371</v>
      </c>
      <c r="J473" t="s">
        <v>5372</v>
      </c>
      <c r="K473" t="s">
        <v>74</v>
      </c>
      <c r="L473" t="s">
        <v>74</v>
      </c>
      <c r="M473" t="s">
        <v>77</v>
      </c>
      <c r="N473" t="s">
        <v>78</v>
      </c>
      <c r="O473" t="s">
        <v>74</v>
      </c>
      <c r="P473" t="s">
        <v>74</v>
      </c>
      <c r="Q473" t="s">
        <v>74</v>
      </c>
      <c r="R473" t="s">
        <v>74</v>
      </c>
      <c r="S473" t="s">
        <v>74</v>
      </c>
      <c r="T473" t="s">
        <v>5373</v>
      </c>
      <c r="U473" t="s">
        <v>5374</v>
      </c>
      <c r="V473" t="s">
        <v>5375</v>
      </c>
      <c r="W473" t="s">
        <v>74</v>
      </c>
      <c r="X473" t="s">
        <v>74</v>
      </c>
      <c r="Y473" t="s">
        <v>5376</v>
      </c>
      <c r="Z473" t="s">
        <v>74</v>
      </c>
      <c r="AA473" t="s">
        <v>1768</v>
      </c>
      <c r="AB473" t="s">
        <v>1769</v>
      </c>
      <c r="AC473" t="s">
        <v>74</v>
      </c>
      <c r="AD473" t="s">
        <v>74</v>
      </c>
      <c r="AE473" t="s">
        <v>74</v>
      </c>
      <c r="AF473" t="s">
        <v>74</v>
      </c>
      <c r="AG473">
        <v>24</v>
      </c>
      <c r="AH473">
        <v>18</v>
      </c>
      <c r="AI473">
        <v>18</v>
      </c>
      <c r="AJ473">
        <v>0</v>
      </c>
      <c r="AK473">
        <v>5</v>
      </c>
      <c r="AL473" t="s">
        <v>5377</v>
      </c>
      <c r="AM473" t="s">
        <v>1918</v>
      </c>
      <c r="AN473" t="s">
        <v>5378</v>
      </c>
      <c r="AO473" t="s">
        <v>5379</v>
      </c>
      <c r="AP473" t="s">
        <v>74</v>
      </c>
      <c r="AQ473" t="s">
        <v>74</v>
      </c>
      <c r="AR473" t="s">
        <v>5372</v>
      </c>
      <c r="AS473" t="s">
        <v>5380</v>
      </c>
      <c r="AT473" t="s">
        <v>4883</v>
      </c>
      <c r="AU473">
        <v>1994</v>
      </c>
      <c r="AV473">
        <v>38</v>
      </c>
      <c r="AW473">
        <v>2</v>
      </c>
      <c r="AX473" t="s">
        <v>74</v>
      </c>
      <c r="AY473" t="s">
        <v>74</v>
      </c>
      <c r="AZ473" t="s">
        <v>74</v>
      </c>
      <c r="BA473" t="s">
        <v>74</v>
      </c>
      <c r="BB473">
        <v>161</v>
      </c>
      <c r="BC473">
        <v>168</v>
      </c>
      <c r="BD473" t="s">
        <v>74</v>
      </c>
      <c r="BE473" t="s">
        <v>74</v>
      </c>
      <c r="BF473" t="s">
        <v>74</v>
      </c>
      <c r="BG473" t="s">
        <v>74</v>
      </c>
      <c r="BH473" t="s">
        <v>74</v>
      </c>
      <c r="BI473">
        <v>8</v>
      </c>
      <c r="BJ473" t="s">
        <v>5381</v>
      </c>
      <c r="BK473" t="s">
        <v>93</v>
      </c>
      <c r="BL473" t="s">
        <v>5382</v>
      </c>
      <c r="BM473" t="s">
        <v>5383</v>
      </c>
      <c r="BN473" t="s">
        <v>74</v>
      </c>
      <c r="BO473" t="s">
        <v>74</v>
      </c>
      <c r="BP473" t="s">
        <v>74</v>
      </c>
      <c r="BQ473" t="s">
        <v>74</v>
      </c>
      <c r="BR473" t="s">
        <v>96</v>
      </c>
      <c r="BS473" t="s">
        <v>5384</v>
      </c>
      <c r="BT473" t="str">
        <f>HYPERLINK("https%3A%2F%2Fwww.webofscience.com%2Fwos%2Fwoscc%2Ffull-record%2FWOS:A1994NC74200007","View Full Record in Web of Science")</f>
        <v>View Full Record in Web of Science</v>
      </c>
    </row>
    <row r="474" spans="1:72" x14ac:dyDescent="0.15">
      <c r="A474" t="s">
        <v>72</v>
      </c>
      <c r="B474" t="s">
        <v>5385</v>
      </c>
      <c r="C474" t="s">
        <v>74</v>
      </c>
      <c r="D474" t="s">
        <v>74</v>
      </c>
      <c r="E474" t="s">
        <v>74</v>
      </c>
      <c r="F474" t="s">
        <v>5385</v>
      </c>
      <c r="G474" t="s">
        <v>74</v>
      </c>
      <c r="H474" t="s">
        <v>74</v>
      </c>
      <c r="I474" t="s">
        <v>5386</v>
      </c>
      <c r="J474" t="s">
        <v>5387</v>
      </c>
      <c r="K474" t="s">
        <v>74</v>
      </c>
      <c r="L474" t="s">
        <v>74</v>
      </c>
      <c r="M474" t="s">
        <v>77</v>
      </c>
      <c r="N474" t="s">
        <v>78</v>
      </c>
      <c r="O474" t="s">
        <v>74</v>
      </c>
      <c r="P474" t="s">
        <v>74</v>
      </c>
      <c r="Q474" t="s">
        <v>74</v>
      </c>
      <c r="R474" t="s">
        <v>74</v>
      </c>
      <c r="S474" t="s">
        <v>74</v>
      </c>
      <c r="T474" t="s">
        <v>5388</v>
      </c>
      <c r="U474" t="s">
        <v>5389</v>
      </c>
      <c r="V474" t="s">
        <v>5390</v>
      </c>
      <c r="W474" t="s">
        <v>74</v>
      </c>
      <c r="X474" t="s">
        <v>74</v>
      </c>
      <c r="Y474" t="s">
        <v>5391</v>
      </c>
      <c r="Z474" t="s">
        <v>74</v>
      </c>
      <c r="AA474" t="s">
        <v>5392</v>
      </c>
      <c r="AB474" t="s">
        <v>5393</v>
      </c>
      <c r="AC474" t="s">
        <v>74</v>
      </c>
      <c r="AD474" t="s">
        <v>74</v>
      </c>
      <c r="AE474" t="s">
        <v>74</v>
      </c>
      <c r="AF474" t="s">
        <v>74</v>
      </c>
      <c r="AG474">
        <v>31</v>
      </c>
      <c r="AH474">
        <v>23</v>
      </c>
      <c r="AI474">
        <v>24</v>
      </c>
      <c r="AJ474">
        <v>0</v>
      </c>
      <c r="AK474">
        <v>11</v>
      </c>
      <c r="AL474" t="s">
        <v>3166</v>
      </c>
      <c r="AM474" t="s">
        <v>3167</v>
      </c>
      <c r="AN474" t="s">
        <v>3168</v>
      </c>
      <c r="AO474" t="s">
        <v>5394</v>
      </c>
      <c r="AP474" t="s">
        <v>74</v>
      </c>
      <c r="AQ474" t="s">
        <v>74</v>
      </c>
      <c r="AR474" t="s">
        <v>5395</v>
      </c>
      <c r="AS474" t="s">
        <v>5396</v>
      </c>
      <c r="AT474" t="s">
        <v>4883</v>
      </c>
      <c r="AU474">
        <v>1994</v>
      </c>
      <c r="AV474">
        <v>90</v>
      </c>
      <c r="AW474">
        <v>3</v>
      </c>
      <c r="AX474" t="s">
        <v>74</v>
      </c>
      <c r="AY474" t="s">
        <v>74</v>
      </c>
      <c r="AZ474" t="s">
        <v>74</v>
      </c>
      <c r="BA474" t="s">
        <v>74</v>
      </c>
      <c r="BB474">
        <v>567</v>
      </c>
      <c r="BC474">
        <v>576</v>
      </c>
      <c r="BD474" t="s">
        <v>74</v>
      </c>
      <c r="BE474" t="s">
        <v>74</v>
      </c>
      <c r="BF474" t="s">
        <v>74</v>
      </c>
      <c r="BG474" t="s">
        <v>74</v>
      </c>
      <c r="BH474" t="s">
        <v>74</v>
      </c>
      <c r="BI474">
        <v>10</v>
      </c>
      <c r="BJ474" t="s">
        <v>5014</v>
      </c>
      <c r="BK474" t="s">
        <v>93</v>
      </c>
      <c r="BL474" t="s">
        <v>5014</v>
      </c>
      <c r="BM474" t="s">
        <v>5397</v>
      </c>
      <c r="BN474" t="s">
        <v>74</v>
      </c>
      <c r="BO474" t="s">
        <v>74</v>
      </c>
      <c r="BP474" t="s">
        <v>74</v>
      </c>
      <c r="BQ474" t="s">
        <v>74</v>
      </c>
      <c r="BR474" t="s">
        <v>96</v>
      </c>
      <c r="BS474" t="s">
        <v>5398</v>
      </c>
      <c r="BT474" t="str">
        <f>HYPERLINK("https%3A%2F%2Fwww.webofscience.com%2Fwos%2Fwoscc%2Ffull-record%2FWOS:A1994NC91900019","View Full Record in Web of Science")</f>
        <v>View Full Record in Web of Science</v>
      </c>
    </row>
    <row r="475" spans="1:72" x14ac:dyDescent="0.15">
      <c r="A475" t="s">
        <v>72</v>
      </c>
      <c r="B475" t="s">
        <v>5399</v>
      </c>
      <c r="C475" t="s">
        <v>74</v>
      </c>
      <c r="D475" t="s">
        <v>74</v>
      </c>
      <c r="E475" t="s">
        <v>74</v>
      </c>
      <c r="F475" t="s">
        <v>5399</v>
      </c>
      <c r="G475" t="s">
        <v>74</v>
      </c>
      <c r="H475" t="s">
        <v>74</v>
      </c>
      <c r="I475" t="s">
        <v>5400</v>
      </c>
      <c r="J475" t="s">
        <v>5401</v>
      </c>
      <c r="K475" t="s">
        <v>74</v>
      </c>
      <c r="L475" t="s">
        <v>74</v>
      </c>
      <c r="M475" t="s">
        <v>77</v>
      </c>
      <c r="N475" t="s">
        <v>78</v>
      </c>
      <c r="O475" t="s">
        <v>74</v>
      </c>
      <c r="P475" t="s">
        <v>74</v>
      </c>
      <c r="Q475" t="s">
        <v>74</v>
      </c>
      <c r="R475" t="s">
        <v>74</v>
      </c>
      <c r="S475" t="s">
        <v>74</v>
      </c>
      <c r="T475" t="s">
        <v>5402</v>
      </c>
      <c r="U475" t="s">
        <v>5403</v>
      </c>
      <c r="V475" t="s">
        <v>5404</v>
      </c>
      <c r="W475" t="s">
        <v>74</v>
      </c>
      <c r="X475" t="s">
        <v>74</v>
      </c>
      <c r="Y475" t="s">
        <v>5006</v>
      </c>
      <c r="Z475" t="s">
        <v>74</v>
      </c>
      <c r="AA475" t="s">
        <v>5392</v>
      </c>
      <c r="AB475" t="s">
        <v>5393</v>
      </c>
      <c r="AC475" t="s">
        <v>74</v>
      </c>
      <c r="AD475" t="s">
        <v>74</v>
      </c>
      <c r="AE475" t="s">
        <v>74</v>
      </c>
      <c r="AF475" t="s">
        <v>74</v>
      </c>
      <c r="AG475">
        <v>32</v>
      </c>
      <c r="AH475">
        <v>41</v>
      </c>
      <c r="AI475">
        <v>44</v>
      </c>
      <c r="AJ475">
        <v>0</v>
      </c>
      <c r="AK475">
        <v>4</v>
      </c>
      <c r="AL475" t="s">
        <v>1274</v>
      </c>
      <c r="AM475" t="s">
        <v>1275</v>
      </c>
      <c r="AN475" t="s">
        <v>1276</v>
      </c>
      <c r="AO475" t="s">
        <v>5405</v>
      </c>
      <c r="AP475" t="s">
        <v>74</v>
      </c>
      <c r="AQ475" t="s">
        <v>74</v>
      </c>
      <c r="AR475" t="s">
        <v>5401</v>
      </c>
      <c r="AS475" t="s">
        <v>5406</v>
      </c>
      <c r="AT475" t="s">
        <v>4883</v>
      </c>
      <c r="AU475">
        <v>1994</v>
      </c>
      <c r="AV475">
        <v>111</v>
      </c>
      <c r="AW475">
        <v>1</v>
      </c>
      <c r="AX475" t="s">
        <v>74</v>
      </c>
      <c r="AY475" t="s">
        <v>74</v>
      </c>
      <c r="AZ475" t="s">
        <v>74</v>
      </c>
      <c r="BA475" t="s">
        <v>74</v>
      </c>
      <c r="BB475">
        <v>71</v>
      </c>
      <c r="BC475">
        <v>87</v>
      </c>
      <c r="BD475" t="s">
        <v>74</v>
      </c>
      <c r="BE475" t="s">
        <v>74</v>
      </c>
      <c r="BF475" t="s">
        <v>74</v>
      </c>
      <c r="BG475" t="s">
        <v>74</v>
      </c>
      <c r="BH475" t="s">
        <v>74</v>
      </c>
      <c r="BI475">
        <v>17</v>
      </c>
      <c r="BJ475" t="s">
        <v>5407</v>
      </c>
      <c r="BK475" t="s">
        <v>93</v>
      </c>
      <c r="BL475" t="s">
        <v>5408</v>
      </c>
      <c r="BM475" t="s">
        <v>5409</v>
      </c>
      <c r="BN475" t="s">
        <v>74</v>
      </c>
      <c r="BO475" t="s">
        <v>74</v>
      </c>
      <c r="BP475" t="s">
        <v>74</v>
      </c>
      <c r="BQ475" t="s">
        <v>74</v>
      </c>
      <c r="BR475" t="s">
        <v>96</v>
      </c>
      <c r="BS475" t="s">
        <v>5410</v>
      </c>
      <c r="BT475" t="str">
        <f>HYPERLINK("https%3A%2F%2Fwww.webofscience.com%2Fwos%2Fwoscc%2Ffull-record%2FWOS:A1994NC75700006","View Full Record in Web of Science")</f>
        <v>View Full Record in Web of Science</v>
      </c>
    </row>
    <row r="476" spans="1:72" x14ac:dyDescent="0.15">
      <c r="A476" t="s">
        <v>72</v>
      </c>
      <c r="B476" t="s">
        <v>5411</v>
      </c>
      <c r="C476" t="s">
        <v>74</v>
      </c>
      <c r="D476" t="s">
        <v>74</v>
      </c>
      <c r="E476" t="s">
        <v>74</v>
      </c>
      <c r="F476" t="s">
        <v>5411</v>
      </c>
      <c r="G476" t="s">
        <v>74</v>
      </c>
      <c r="H476" t="s">
        <v>74</v>
      </c>
      <c r="I476" t="s">
        <v>5412</v>
      </c>
      <c r="J476" t="s">
        <v>5413</v>
      </c>
      <c r="K476" t="s">
        <v>74</v>
      </c>
      <c r="L476" t="s">
        <v>74</v>
      </c>
      <c r="M476" t="s">
        <v>77</v>
      </c>
      <c r="N476" t="s">
        <v>78</v>
      </c>
      <c r="O476" t="s">
        <v>74</v>
      </c>
      <c r="P476" t="s">
        <v>74</v>
      </c>
      <c r="Q476" t="s">
        <v>74</v>
      </c>
      <c r="R476" t="s">
        <v>74</v>
      </c>
      <c r="S476" t="s">
        <v>74</v>
      </c>
      <c r="T476" t="s">
        <v>5414</v>
      </c>
      <c r="U476" t="s">
        <v>5415</v>
      </c>
      <c r="V476" t="s">
        <v>5416</v>
      </c>
      <c r="W476" t="s">
        <v>74</v>
      </c>
      <c r="X476" t="s">
        <v>74</v>
      </c>
      <c r="Y476" t="s">
        <v>5417</v>
      </c>
      <c r="Z476" t="s">
        <v>74</v>
      </c>
      <c r="AA476" t="s">
        <v>74</v>
      </c>
      <c r="AB476" t="s">
        <v>74</v>
      </c>
      <c r="AC476" t="s">
        <v>74</v>
      </c>
      <c r="AD476" t="s">
        <v>74</v>
      </c>
      <c r="AE476" t="s">
        <v>74</v>
      </c>
      <c r="AF476" t="s">
        <v>74</v>
      </c>
      <c r="AG476">
        <v>56</v>
      </c>
      <c r="AH476">
        <v>48</v>
      </c>
      <c r="AI476">
        <v>54</v>
      </c>
      <c r="AJ476">
        <v>0</v>
      </c>
      <c r="AK476">
        <v>7</v>
      </c>
      <c r="AL476" t="s">
        <v>1641</v>
      </c>
      <c r="AM476" t="s">
        <v>305</v>
      </c>
      <c r="AN476" t="s">
        <v>1642</v>
      </c>
      <c r="AO476" t="s">
        <v>5418</v>
      </c>
      <c r="AP476" t="s">
        <v>74</v>
      </c>
      <c r="AQ476" t="s">
        <v>74</v>
      </c>
      <c r="AR476" t="s">
        <v>5419</v>
      </c>
      <c r="AS476" t="s">
        <v>5420</v>
      </c>
      <c r="AT476" t="s">
        <v>4883</v>
      </c>
      <c r="AU476">
        <v>1994</v>
      </c>
      <c r="AV476">
        <v>110</v>
      </c>
      <c r="AW476">
        <v>3</v>
      </c>
      <c r="AX476" t="s">
        <v>74</v>
      </c>
      <c r="AY476" t="s">
        <v>74</v>
      </c>
      <c r="AZ476" t="s">
        <v>74</v>
      </c>
      <c r="BA476" t="s">
        <v>74</v>
      </c>
      <c r="BB476">
        <v>207</v>
      </c>
      <c r="BC476">
        <v>217</v>
      </c>
      <c r="BD476" t="s">
        <v>74</v>
      </c>
      <c r="BE476" t="s">
        <v>5421</v>
      </c>
      <c r="BF476" t="str">
        <f>HYPERLINK("http://dx.doi.org/10.1006/zjls.1994.1011","http://dx.doi.org/10.1006/zjls.1994.1011")</f>
        <v>http://dx.doi.org/10.1006/zjls.1994.1011</v>
      </c>
      <c r="BG476" t="s">
        <v>74</v>
      </c>
      <c r="BH476" t="s">
        <v>74</v>
      </c>
      <c r="BI476">
        <v>11</v>
      </c>
      <c r="BJ476" t="s">
        <v>1041</v>
      </c>
      <c r="BK476" t="s">
        <v>93</v>
      </c>
      <c r="BL476" t="s">
        <v>1041</v>
      </c>
      <c r="BM476" t="s">
        <v>5422</v>
      </c>
      <c r="BN476" t="s">
        <v>74</v>
      </c>
      <c r="BO476" t="s">
        <v>74</v>
      </c>
      <c r="BP476" t="s">
        <v>74</v>
      </c>
      <c r="BQ476" t="s">
        <v>74</v>
      </c>
      <c r="BR476" t="s">
        <v>96</v>
      </c>
      <c r="BS476" t="s">
        <v>5423</v>
      </c>
      <c r="BT476" t="str">
        <f>HYPERLINK("https%3A%2F%2Fwww.webofscience.com%2Fwos%2Fwoscc%2Ffull-record%2FWOS:A1994NF63900001","View Full Record in Web of Science")</f>
        <v>View Full Record in Web of Science</v>
      </c>
    </row>
    <row r="477" spans="1:72" x14ac:dyDescent="0.15">
      <c r="A477" t="s">
        <v>72</v>
      </c>
      <c r="B477" t="s">
        <v>5424</v>
      </c>
      <c r="C477" t="s">
        <v>74</v>
      </c>
      <c r="D477" t="s">
        <v>74</v>
      </c>
      <c r="E477" t="s">
        <v>74</v>
      </c>
      <c r="F477" t="s">
        <v>5424</v>
      </c>
      <c r="G477" t="s">
        <v>74</v>
      </c>
      <c r="H477" t="s">
        <v>74</v>
      </c>
      <c r="I477" t="s">
        <v>5425</v>
      </c>
      <c r="J477" t="s">
        <v>5426</v>
      </c>
      <c r="K477" t="s">
        <v>74</v>
      </c>
      <c r="L477" t="s">
        <v>74</v>
      </c>
      <c r="M477" t="s">
        <v>77</v>
      </c>
      <c r="N477" t="s">
        <v>78</v>
      </c>
      <c r="O477" t="s">
        <v>74</v>
      </c>
      <c r="P477" t="s">
        <v>74</v>
      </c>
      <c r="Q477" t="s">
        <v>74</v>
      </c>
      <c r="R477" t="s">
        <v>74</v>
      </c>
      <c r="S477" t="s">
        <v>74</v>
      </c>
      <c r="T477" t="s">
        <v>5427</v>
      </c>
      <c r="U477" t="s">
        <v>74</v>
      </c>
      <c r="V477" t="s">
        <v>5428</v>
      </c>
      <c r="W477" t="s">
        <v>74</v>
      </c>
      <c r="X477" t="s">
        <v>74</v>
      </c>
      <c r="Y477" t="s">
        <v>5429</v>
      </c>
      <c r="Z477" t="s">
        <v>74</v>
      </c>
      <c r="AA477" t="s">
        <v>74</v>
      </c>
      <c r="AB477" t="s">
        <v>74</v>
      </c>
      <c r="AC477" t="s">
        <v>74</v>
      </c>
      <c r="AD477" t="s">
        <v>74</v>
      </c>
      <c r="AE477" t="s">
        <v>74</v>
      </c>
      <c r="AF477" t="s">
        <v>74</v>
      </c>
      <c r="AG477">
        <v>10</v>
      </c>
      <c r="AH477">
        <v>11</v>
      </c>
      <c r="AI477">
        <v>11</v>
      </c>
      <c r="AJ477">
        <v>0</v>
      </c>
      <c r="AK477">
        <v>6</v>
      </c>
      <c r="AL477" t="s">
        <v>5430</v>
      </c>
      <c r="AM477" t="s">
        <v>1918</v>
      </c>
      <c r="AN477" t="s">
        <v>1919</v>
      </c>
      <c r="AO477" t="s">
        <v>5431</v>
      </c>
      <c r="AP477" t="s">
        <v>74</v>
      </c>
      <c r="AQ477" t="s">
        <v>74</v>
      </c>
      <c r="AR477" t="s">
        <v>5432</v>
      </c>
      <c r="AS477" t="s">
        <v>5433</v>
      </c>
      <c r="AT477" t="s">
        <v>4883</v>
      </c>
      <c r="AU477">
        <v>1994</v>
      </c>
      <c r="AV477">
        <v>232</v>
      </c>
      <c r="AW477" t="s">
        <v>90</v>
      </c>
      <c r="AX477" t="s">
        <v>74</v>
      </c>
      <c r="AY477" t="s">
        <v>74</v>
      </c>
      <c r="AZ477" t="s">
        <v>74</v>
      </c>
      <c r="BA477" t="s">
        <v>74</v>
      </c>
      <c r="BB477">
        <v>151</v>
      </c>
      <c r="BC477">
        <v>158</v>
      </c>
      <c r="BD477" t="s">
        <v>74</v>
      </c>
      <c r="BE477" t="s">
        <v>74</v>
      </c>
      <c r="BF477" t="s">
        <v>74</v>
      </c>
      <c r="BG477" t="s">
        <v>74</v>
      </c>
      <c r="BH477" t="s">
        <v>74</v>
      </c>
      <c r="BI477">
        <v>8</v>
      </c>
      <c r="BJ477" t="s">
        <v>1041</v>
      </c>
      <c r="BK477" t="s">
        <v>93</v>
      </c>
      <c r="BL477" t="s">
        <v>1041</v>
      </c>
      <c r="BM477" t="s">
        <v>5434</v>
      </c>
      <c r="BN477" t="s">
        <v>74</v>
      </c>
      <c r="BO477" t="s">
        <v>74</v>
      </c>
      <c r="BP477" t="s">
        <v>74</v>
      </c>
      <c r="BQ477" t="s">
        <v>74</v>
      </c>
      <c r="BR477" t="s">
        <v>96</v>
      </c>
      <c r="BS477" t="s">
        <v>5435</v>
      </c>
      <c r="BT477" t="str">
        <f>HYPERLINK("https%3A%2F%2Fwww.webofscience.com%2Fwos%2Fwoscc%2Ffull-record%2FWOS:A1994NE82800006","View Full Record in Web of Science")</f>
        <v>View Full Record in Web of Science</v>
      </c>
    </row>
    <row r="478" spans="1:72" x14ac:dyDescent="0.15">
      <c r="A478" t="s">
        <v>72</v>
      </c>
      <c r="B478" t="s">
        <v>5436</v>
      </c>
      <c r="C478" t="s">
        <v>74</v>
      </c>
      <c r="D478" t="s">
        <v>74</v>
      </c>
      <c r="E478" t="s">
        <v>74</v>
      </c>
      <c r="F478" t="s">
        <v>5436</v>
      </c>
      <c r="G478" t="s">
        <v>74</v>
      </c>
      <c r="H478" t="s">
        <v>74</v>
      </c>
      <c r="I478" t="s">
        <v>5437</v>
      </c>
      <c r="J478" t="s">
        <v>395</v>
      </c>
      <c r="K478" t="s">
        <v>74</v>
      </c>
      <c r="L478" t="s">
        <v>74</v>
      </c>
      <c r="M478" t="s">
        <v>77</v>
      </c>
      <c r="N478" t="s">
        <v>396</v>
      </c>
      <c r="O478" t="s">
        <v>74</v>
      </c>
      <c r="P478" t="s">
        <v>74</v>
      </c>
      <c r="Q478" t="s">
        <v>74</v>
      </c>
      <c r="R478" t="s">
        <v>74</v>
      </c>
      <c r="S478" t="s">
        <v>74</v>
      </c>
      <c r="T478" t="s">
        <v>74</v>
      </c>
      <c r="U478" t="s">
        <v>74</v>
      </c>
      <c r="V478" t="s">
        <v>74</v>
      </c>
      <c r="W478" t="s">
        <v>74</v>
      </c>
      <c r="X478" t="s">
        <v>74</v>
      </c>
      <c r="Y478" t="s">
        <v>74</v>
      </c>
      <c r="Z478" t="s">
        <v>74</v>
      </c>
      <c r="AA478" t="s">
        <v>74</v>
      </c>
      <c r="AB478" t="s">
        <v>74</v>
      </c>
      <c r="AC478" t="s">
        <v>74</v>
      </c>
      <c r="AD478" t="s">
        <v>74</v>
      </c>
      <c r="AE478" t="s">
        <v>74</v>
      </c>
      <c r="AF478" t="s">
        <v>74</v>
      </c>
      <c r="AG478">
        <v>0</v>
      </c>
      <c r="AH478">
        <v>0</v>
      </c>
      <c r="AI478">
        <v>0</v>
      </c>
      <c r="AJ478">
        <v>0</v>
      </c>
      <c r="AK478">
        <v>0</v>
      </c>
      <c r="AL478" t="s">
        <v>397</v>
      </c>
      <c r="AM478" t="s">
        <v>305</v>
      </c>
      <c r="AN478" t="s">
        <v>398</v>
      </c>
      <c r="AO478" t="s">
        <v>399</v>
      </c>
      <c r="AP478" t="s">
        <v>74</v>
      </c>
      <c r="AQ478" t="s">
        <v>74</v>
      </c>
      <c r="AR478" t="s">
        <v>400</v>
      </c>
      <c r="AS478" t="s">
        <v>401</v>
      </c>
      <c r="AT478" t="s">
        <v>5438</v>
      </c>
      <c r="AU478">
        <v>1994</v>
      </c>
      <c r="AV478">
        <v>141</v>
      </c>
      <c r="AW478">
        <v>1914</v>
      </c>
      <c r="AX478" t="s">
        <v>74</v>
      </c>
      <c r="AY478" t="s">
        <v>74</v>
      </c>
      <c r="AZ478" t="s">
        <v>74</v>
      </c>
      <c r="BA478" t="s">
        <v>74</v>
      </c>
      <c r="BB478">
        <v>6</v>
      </c>
      <c r="BC478">
        <v>6</v>
      </c>
      <c r="BD478" t="s">
        <v>74</v>
      </c>
      <c r="BE478" t="s">
        <v>74</v>
      </c>
      <c r="BF478" t="s">
        <v>74</v>
      </c>
      <c r="BG478" t="s">
        <v>74</v>
      </c>
      <c r="BH478" t="s">
        <v>74</v>
      </c>
      <c r="BI478">
        <v>1</v>
      </c>
      <c r="BJ478" t="s">
        <v>402</v>
      </c>
      <c r="BK478" t="s">
        <v>93</v>
      </c>
      <c r="BL478" t="s">
        <v>403</v>
      </c>
      <c r="BM478" t="s">
        <v>5439</v>
      </c>
      <c r="BN478" t="s">
        <v>74</v>
      </c>
      <c r="BO478" t="s">
        <v>74</v>
      </c>
      <c r="BP478" t="s">
        <v>74</v>
      </c>
      <c r="BQ478" t="s">
        <v>74</v>
      </c>
      <c r="BR478" t="s">
        <v>96</v>
      </c>
      <c r="BS478" t="s">
        <v>5440</v>
      </c>
      <c r="BT478" t="str">
        <f>HYPERLINK("https%3A%2F%2Fwww.webofscience.com%2Fwos%2Fwoscc%2Ffull-record%2FWOS:A1994MZ66000007","View Full Record in Web of Science")</f>
        <v>View Full Record in Web of Science</v>
      </c>
    </row>
    <row r="479" spans="1:72" x14ac:dyDescent="0.15">
      <c r="A479" t="s">
        <v>72</v>
      </c>
      <c r="B479" t="s">
        <v>5441</v>
      </c>
      <c r="C479" t="s">
        <v>74</v>
      </c>
      <c r="D479" t="s">
        <v>74</v>
      </c>
      <c r="E479" t="s">
        <v>74</v>
      </c>
      <c r="F479" t="s">
        <v>5441</v>
      </c>
      <c r="G479" t="s">
        <v>74</v>
      </c>
      <c r="H479" t="s">
        <v>74</v>
      </c>
      <c r="I479" t="s">
        <v>5442</v>
      </c>
      <c r="J479" t="s">
        <v>278</v>
      </c>
      <c r="K479" t="s">
        <v>74</v>
      </c>
      <c r="L479" t="s">
        <v>74</v>
      </c>
      <c r="M479" t="s">
        <v>77</v>
      </c>
      <c r="N479" t="s">
        <v>78</v>
      </c>
      <c r="O479" t="s">
        <v>74</v>
      </c>
      <c r="P479" t="s">
        <v>74</v>
      </c>
      <c r="Q479" t="s">
        <v>74</v>
      </c>
      <c r="R479" t="s">
        <v>74</v>
      </c>
      <c r="S479" t="s">
        <v>74</v>
      </c>
      <c r="T479" t="s">
        <v>74</v>
      </c>
      <c r="U479" t="s">
        <v>5443</v>
      </c>
      <c r="V479" t="s">
        <v>5444</v>
      </c>
      <c r="W479" t="s">
        <v>5445</v>
      </c>
      <c r="X479" t="s">
        <v>3531</v>
      </c>
      <c r="Y479" t="s">
        <v>5446</v>
      </c>
      <c r="Z479" t="s">
        <v>74</v>
      </c>
      <c r="AA479" t="s">
        <v>5447</v>
      </c>
      <c r="AB479" t="s">
        <v>5448</v>
      </c>
      <c r="AC479" t="s">
        <v>74</v>
      </c>
      <c r="AD479" t="s">
        <v>74</v>
      </c>
      <c r="AE479" t="s">
        <v>74</v>
      </c>
      <c r="AF479" t="s">
        <v>74</v>
      </c>
      <c r="AG479">
        <v>29</v>
      </c>
      <c r="AH479">
        <v>16</v>
      </c>
      <c r="AI479">
        <v>16</v>
      </c>
      <c r="AJ479">
        <v>0</v>
      </c>
      <c r="AK479">
        <v>0</v>
      </c>
      <c r="AL479" t="s">
        <v>284</v>
      </c>
      <c r="AM479" t="s">
        <v>285</v>
      </c>
      <c r="AN479" t="s">
        <v>286</v>
      </c>
      <c r="AO479" t="s">
        <v>287</v>
      </c>
      <c r="AP479" t="s">
        <v>74</v>
      </c>
      <c r="AQ479" t="s">
        <v>74</v>
      </c>
      <c r="AR479" t="s">
        <v>288</v>
      </c>
      <c r="AS479" t="s">
        <v>289</v>
      </c>
      <c r="AT479" t="s">
        <v>5449</v>
      </c>
      <c r="AU479">
        <v>1994</v>
      </c>
      <c r="AV479">
        <v>99</v>
      </c>
      <c r="AW479" t="s">
        <v>5450</v>
      </c>
      <c r="AX479" t="s">
        <v>74</v>
      </c>
      <c r="AY479" t="s">
        <v>74</v>
      </c>
      <c r="AZ479" t="s">
        <v>74</v>
      </c>
      <c r="BA479" t="s">
        <v>74</v>
      </c>
      <c r="BB479">
        <v>3431</v>
      </c>
      <c r="BC479">
        <v>3450</v>
      </c>
      <c r="BD479" t="s">
        <v>74</v>
      </c>
      <c r="BE479" t="s">
        <v>5451</v>
      </c>
      <c r="BF479" t="str">
        <f>HYPERLINK("http://dx.doi.org/10.1029/93JD02054","http://dx.doi.org/10.1029/93JD02054")</f>
        <v>http://dx.doi.org/10.1029/93JD02054</v>
      </c>
      <c r="BG479" t="s">
        <v>74</v>
      </c>
      <c r="BH479" t="s">
        <v>74</v>
      </c>
      <c r="BI479">
        <v>20</v>
      </c>
      <c r="BJ479" t="s">
        <v>293</v>
      </c>
      <c r="BK479" t="s">
        <v>93</v>
      </c>
      <c r="BL479" t="s">
        <v>293</v>
      </c>
      <c r="BM479" t="s">
        <v>5452</v>
      </c>
      <c r="BN479" t="s">
        <v>74</v>
      </c>
      <c r="BO479" t="s">
        <v>74</v>
      </c>
      <c r="BP479" t="s">
        <v>74</v>
      </c>
      <c r="BQ479" t="s">
        <v>74</v>
      </c>
      <c r="BR479" t="s">
        <v>96</v>
      </c>
      <c r="BS479" t="s">
        <v>5453</v>
      </c>
      <c r="BT479" t="str">
        <f>HYPERLINK("https%3A%2F%2Fwww.webofscience.com%2Fwos%2Fwoscc%2Ffull-record%2FWOS:A1994MY58000002","View Full Record in Web of Science")</f>
        <v>View Full Record in Web of Science</v>
      </c>
    </row>
    <row r="480" spans="1:72" x14ac:dyDescent="0.15">
      <c r="A480" t="s">
        <v>72</v>
      </c>
      <c r="B480" t="s">
        <v>5454</v>
      </c>
      <c r="C480" t="s">
        <v>74</v>
      </c>
      <c r="D480" t="s">
        <v>74</v>
      </c>
      <c r="E480" t="s">
        <v>74</v>
      </c>
      <c r="F480" t="s">
        <v>5454</v>
      </c>
      <c r="G480" t="s">
        <v>74</v>
      </c>
      <c r="H480" t="s">
        <v>74</v>
      </c>
      <c r="I480" t="s">
        <v>5455</v>
      </c>
      <c r="J480" t="s">
        <v>278</v>
      </c>
      <c r="K480" t="s">
        <v>74</v>
      </c>
      <c r="L480" t="s">
        <v>74</v>
      </c>
      <c r="M480" t="s">
        <v>77</v>
      </c>
      <c r="N480" t="s">
        <v>78</v>
      </c>
      <c r="O480" t="s">
        <v>74</v>
      </c>
      <c r="P480" t="s">
        <v>74</v>
      </c>
      <c r="Q480" t="s">
        <v>74</v>
      </c>
      <c r="R480" t="s">
        <v>74</v>
      </c>
      <c r="S480" t="s">
        <v>74</v>
      </c>
      <c r="T480" t="s">
        <v>74</v>
      </c>
      <c r="U480" t="s">
        <v>5456</v>
      </c>
      <c r="V480" t="s">
        <v>5457</v>
      </c>
      <c r="W480" t="s">
        <v>5458</v>
      </c>
      <c r="X480" t="s">
        <v>5459</v>
      </c>
      <c r="Y480" t="s">
        <v>5460</v>
      </c>
      <c r="Z480" t="s">
        <v>74</v>
      </c>
      <c r="AA480" t="s">
        <v>74</v>
      </c>
      <c r="AB480" t="s">
        <v>74</v>
      </c>
      <c r="AC480" t="s">
        <v>74</v>
      </c>
      <c r="AD480" t="s">
        <v>74</v>
      </c>
      <c r="AE480" t="s">
        <v>74</v>
      </c>
      <c r="AF480" t="s">
        <v>74</v>
      </c>
      <c r="AG480">
        <v>95</v>
      </c>
      <c r="AH480">
        <v>9</v>
      </c>
      <c r="AI480">
        <v>9</v>
      </c>
      <c r="AJ480">
        <v>0</v>
      </c>
      <c r="AK480">
        <v>5</v>
      </c>
      <c r="AL480" t="s">
        <v>284</v>
      </c>
      <c r="AM480" t="s">
        <v>285</v>
      </c>
      <c r="AN480" t="s">
        <v>286</v>
      </c>
      <c r="AO480" t="s">
        <v>287</v>
      </c>
      <c r="AP480" t="s">
        <v>74</v>
      </c>
      <c r="AQ480" t="s">
        <v>74</v>
      </c>
      <c r="AR480" t="s">
        <v>288</v>
      </c>
      <c r="AS480" t="s">
        <v>289</v>
      </c>
      <c r="AT480" t="s">
        <v>5449</v>
      </c>
      <c r="AU480">
        <v>1994</v>
      </c>
      <c r="AV480">
        <v>99</v>
      </c>
      <c r="AW480" t="s">
        <v>5450</v>
      </c>
      <c r="AX480" t="s">
        <v>74</v>
      </c>
      <c r="AY480" t="s">
        <v>74</v>
      </c>
      <c r="AZ480" t="s">
        <v>74</v>
      </c>
      <c r="BA480" t="s">
        <v>74</v>
      </c>
      <c r="BB480">
        <v>3497</v>
      </c>
      <c r="BC480">
        <v>3508</v>
      </c>
      <c r="BD480" t="s">
        <v>74</v>
      </c>
      <c r="BE480" t="s">
        <v>5461</v>
      </c>
      <c r="BF480" t="str">
        <f>HYPERLINK("http://dx.doi.org/10.1029/93JD03089","http://dx.doi.org/10.1029/93JD03089")</f>
        <v>http://dx.doi.org/10.1029/93JD03089</v>
      </c>
      <c r="BG480" t="s">
        <v>74</v>
      </c>
      <c r="BH480" t="s">
        <v>74</v>
      </c>
      <c r="BI480">
        <v>12</v>
      </c>
      <c r="BJ480" t="s">
        <v>293</v>
      </c>
      <c r="BK480" t="s">
        <v>93</v>
      </c>
      <c r="BL480" t="s">
        <v>293</v>
      </c>
      <c r="BM480" t="s">
        <v>5452</v>
      </c>
      <c r="BN480" t="s">
        <v>74</v>
      </c>
      <c r="BO480" t="s">
        <v>315</v>
      </c>
      <c r="BP480" t="s">
        <v>74</v>
      </c>
      <c r="BQ480" t="s">
        <v>74</v>
      </c>
      <c r="BR480" t="s">
        <v>96</v>
      </c>
      <c r="BS480" t="s">
        <v>5462</v>
      </c>
      <c r="BT480" t="str">
        <f>HYPERLINK("https%3A%2F%2Fwww.webofscience.com%2Fwos%2Fwoscc%2Ffull-record%2FWOS:A1994MY58000006","View Full Record in Web of Science")</f>
        <v>View Full Record in Web of Science</v>
      </c>
    </row>
    <row r="481" spans="1:72" x14ac:dyDescent="0.15">
      <c r="A481" t="s">
        <v>72</v>
      </c>
      <c r="B481" t="s">
        <v>5354</v>
      </c>
      <c r="C481" t="s">
        <v>74</v>
      </c>
      <c r="D481" t="s">
        <v>74</v>
      </c>
      <c r="E481" t="s">
        <v>74</v>
      </c>
      <c r="F481" t="s">
        <v>5354</v>
      </c>
      <c r="G481" t="s">
        <v>74</v>
      </c>
      <c r="H481" t="s">
        <v>74</v>
      </c>
      <c r="I481" t="s">
        <v>5463</v>
      </c>
      <c r="J481" t="s">
        <v>5464</v>
      </c>
      <c r="K481" t="s">
        <v>74</v>
      </c>
      <c r="L481" t="s">
        <v>74</v>
      </c>
      <c r="M481" t="s">
        <v>77</v>
      </c>
      <c r="N481" t="s">
        <v>557</v>
      </c>
      <c r="O481" t="s">
        <v>74</v>
      </c>
      <c r="P481" t="s">
        <v>74</v>
      </c>
      <c r="Q481" t="s">
        <v>74</v>
      </c>
      <c r="R481" t="s">
        <v>74</v>
      </c>
      <c r="S481" t="s">
        <v>74</v>
      </c>
      <c r="T481" t="s">
        <v>74</v>
      </c>
      <c r="U481" t="s">
        <v>74</v>
      </c>
      <c r="V481" t="s">
        <v>74</v>
      </c>
      <c r="W481" t="s">
        <v>5359</v>
      </c>
      <c r="X481" t="s">
        <v>1336</v>
      </c>
      <c r="Y481" t="s">
        <v>5360</v>
      </c>
      <c r="Z481" t="s">
        <v>74</v>
      </c>
      <c r="AA481" t="s">
        <v>74</v>
      </c>
      <c r="AB481" t="s">
        <v>74</v>
      </c>
      <c r="AC481" t="s">
        <v>74</v>
      </c>
      <c r="AD481" t="s">
        <v>74</v>
      </c>
      <c r="AE481" t="s">
        <v>74</v>
      </c>
      <c r="AF481" t="s">
        <v>74</v>
      </c>
      <c r="AG481">
        <v>8</v>
      </c>
      <c r="AH481">
        <v>2</v>
      </c>
      <c r="AI481">
        <v>2</v>
      </c>
      <c r="AJ481">
        <v>0</v>
      </c>
      <c r="AK481">
        <v>5</v>
      </c>
      <c r="AL481" t="s">
        <v>5465</v>
      </c>
      <c r="AM481" t="s">
        <v>1497</v>
      </c>
      <c r="AN481" t="s">
        <v>5466</v>
      </c>
      <c r="AO481" t="s">
        <v>5467</v>
      </c>
      <c r="AP481" t="s">
        <v>74</v>
      </c>
      <c r="AQ481" t="s">
        <v>74</v>
      </c>
      <c r="AR481" t="s">
        <v>5468</v>
      </c>
      <c r="AS481" t="s">
        <v>5469</v>
      </c>
      <c r="AT481" t="s">
        <v>5470</v>
      </c>
      <c r="AU481">
        <v>1994</v>
      </c>
      <c r="AV481">
        <v>40</v>
      </c>
      <c r="AW481">
        <v>4</v>
      </c>
      <c r="AX481" t="s">
        <v>74</v>
      </c>
      <c r="AY481" t="s">
        <v>74</v>
      </c>
      <c r="AZ481" t="s">
        <v>74</v>
      </c>
      <c r="BA481" t="s">
        <v>74</v>
      </c>
      <c r="BB481">
        <v>478</v>
      </c>
      <c r="BC481">
        <v>481</v>
      </c>
      <c r="BD481" t="s">
        <v>74</v>
      </c>
      <c r="BE481" t="s">
        <v>74</v>
      </c>
      <c r="BF481" t="s">
        <v>74</v>
      </c>
      <c r="BG481" t="s">
        <v>74</v>
      </c>
      <c r="BH481" t="s">
        <v>74</v>
      </c>
      <c r="BI481">
        <v>4</v>
      </c>
      <c r="BJ481" t="s">
        <v>5471</v>
      </c>
      <c r="BK481" t="s">
        <v>93</v>
      </c>
      <c r="BL481" t="s">
        <v>5471</v>
      </c>
      <c r="BM481" t="s">
        <v>5472</v>
      </c>
      <c r="BN481" t="s">
        <v>74</v>
      </c>
      <c r="BO481" t="s">
        <v>74</v>
      </c>
      <c r="BP481" t="s">
        <v>74</v>
      </c>
      <c r="BQ481" t="s">
        <v>74</v>
      </c>
      <c r="BR481" t="s">
        <v>96</v>
      </c>
      <c r="BS481" t="s">
        <v>5473</v>
      </c>
      <c r="BT481" t="str">
        <f>HYPERLINK("https%3A%2F%2Fwww.webofscience.com%2Fwos%2Fwoscc%2Ffull-record%2FWOS:A1994MY23400010","View Full Record in Web of Science")</f>
        <v>View Full Record in Web of Science</v>
      </c>
    </row>
    <row r="482" spans="1:72" x14ac:dyDescent="0.15">
      <c r="A482" t="s">
        <v>72</v>
      </c>
      <c r="B482" t="s">
        <v>5474</v>
      </c>
      <c r="C482" t="s">
        <v>74</v>
      </c>
      <c r="D482" t="s">
        <v>74</v>
      </c>
      <c r="E482" t="s">
        <v>74</v>
      </c>
      <c r="F482" t="s">
        <v>5474</v>
      </c>
      <c r="G482" t="s">
        <v>74</v>
      </c>
      <c r="H482" t="s">
        <v>74</v>
      </c>
      <c r="I482" t="s">
        <v>5475</v>
      </c>
      <c r="J482" t="s">
        <v>5476</v>
      </c>
      <c r="K482" t="s">
        <v>74</v>
      </c>
      <c r="L482" t="s">
        <v>74</v>
      </c>
      <c r="M482" t="s">
        <v>77</v>
      </c>
      <c r="N482" t="s">
        <v>78</v>
      </c>
      <c r="O482" t="s">
        <v>74</v>
      </c>
      <c r="P482" t="s">
        <v>74</v>
      </c>
      <c r="Q482" t="s">
        <v>74</v>
      </c>
      <c r="R482" t="s">
        <v>74</v>
      </c>
      <c r="S482" t="s">
        <v>74</v>
      </c>
      <c r="T482" t="s">
        <v>74</v>
      </c>
      <c r="U482" t="s">
        <v>5477</v>
      </c>
      <c r="V482" t="s">
        <v>5478</v>
      </c>
      <c r="W482" t="s">
        <v>5479</v>
      </c>
      <c r="X482" t="s">
        <v>4403</v>
      </c>
      <c r="Y482" t="s">
        <v>5480</v>
      </c>
      <c r="Z482" t="s">
        <v>74</v>
      </c>
      <c r="AA482" t="s">
        <v>74</v>
      </c>
      <c r="AB482" t="s">
        <v>74</v>
      </c>
      <c r="AC482" t="s">
        <v>74</v>
      </c>
      <c r="AD482" t="s">
        <v>74</v>
      </c>
      <c r="AE482" t="s">
        <v>74</v>
      </c>
      <c r="AF482" t="s">
        <v>74</v>
      </c>
      <c r="AG482">
        <v>27</v>
      </c>
      <c r="AH482">
        <v>89</v>
      </c>
      <c r="AI482">
        <v>93</v>
      </c>
      <c r="AJ482">
        <v>0</v>
      </c>
      <c r="AK482">
        <v>2</v>
      </c>
      <c r="AL482" t="s">
        <v>893</v>
      </c>
      <c r="AM482" t="s">
        <v>894</v>
      </c>
      <c r="AN482" t="s">
        <v>2146</v>
      </c>
      <c r="AO482" t="s">
        <v>5481</v>
      </c>
      <c r="AP482" t="s">
        <v>74</v>
      </c>
      <c r="AQ482" t="s">
        <v>74</v>
      </c>
      <c r="AR482" t="s">
        <v>5482</v>
      </c>
      <c r="AS482" t="s">
        <v>5483</v>
      </c>
      <c r="AT482" t="s">
        <v>5470</v>
      </c>
      <c r="AU482">
        <v>1994</v>
      </c>
      <c r="AV482">
        <v>51</v>
      </c>
      <c r="AW482">
        <v>4</v>
      </c>
      <c r="AX482" t="s">
        <v>74</v>
      </c>
      <c r="AY482" t="s">
        <v>74</v>
      </c>
      <c r="AZ482" t="s">
        <v>74</v>
      </c>
      <c r="BA482" t="s">
        <v>74</v>
      </c>
      <c r="BB482">
        <v>489</v>
      </c>
      <c r="BC482">
        <v>508</v>
      </c>
      <c r="BD482" t="s">
        <v>74</v>
      </c>
      <c r="BE482" t="s">
        <v>5484</v>
      </c>
      <c r="BF482" t="str">
        <f>HYPERLINK("http://dx.doi.org/10.1175/1520-0469(1994)051&lt;0489:TRADEO&gt;2.0.CO;2","http://dx.doi.org/10.1175/1520-0469(1994)051&lt;0489:TRADEO&gt;2.0.CO;2")</f>
        <v>http://dx.doi.org/10.1175/1520-0469(1994)051&lt;0489:TRADEO&gt;2.0.CO;2</v>
      </c>
      <c r="BG482" t="s">
        <v>74</v>
      </c>
      <c r="BH482" t="s">
        <v>74</v>
      </c>
      <c r="BI482">
        <v>20</v>
      </c>
      <c r="BJ482" t="s">
        <v>293</v>
      </c>
      <c r="BK482" t="s">
        <v>93</v>
      </c>
      <c r="BL482" t="s">
        <v>293</v>
      </c>
      <c r="BM482" t="s">
        <v>5485</v>
      </c>
      <c r="BN482" t="s">
        <v>74</v>
      </c>
      <c r="BO482" t="s">
        <v>334</v>
      </c>
      <c r="BP482" t="s">
        <v>74</v>
      </c>
      <c r="BQ482" t="s">
        <v>74</v>
      </c>
      <c r="BR482" t="s">
        <v>96</v>
      </c>
      <c r="BS482" t="s">
        <v>5486</v>
      </c>
      <c r="BT482" t="str">
        <f>HYPERLINK("https%3A%2F%2Fwww.webofscience.com%2Fwos%2Fwoscc%2Ffull-record%2FWOS:A1994MX66400002","View Full Record in Web of Science")</f>
        <v>View Full Record in Web of Science</v>
      </c>
    </row>
    <row r="483" spans="1:72" x14ac:dyDescent="0.15">
      <c r="A483" t="s">
        <v>72</v>
      </c>
      <c r="B483" t="s">
        <v>5487</v>
      </c>
      <c r="C483" t="s">
        <v>74</v>
      </c>
      <c r="D483" t="s">
        <v>74</v>
      </c>
      <c r="E483" t="s">
        <v>74</v>
      </c>
      <c r="F483" t="s">
        <v>5487</v>
      </c>
      <c r="G483" t="s">
        <v>74</v>
      </c>
      <c r="H483" t="s">
        <v>74</v>
      </c>
      <c r="I483" t="s">
        <v>5488</v>
      </c>
      <c r="J483" t="s">
        <v>4619</v>
      </c>
      <c r="K483" t="s">
        <v>74</v>
      </c>
      <c r="L483" t="s">
        <v>74</v>
      </c>
      <c r="M483" t="s">
        <v>77</v>
      </c>
      <c r="N483" t="s">
        <v>78</v>
      </c>
      <c r="O483" t="s">
        <v>74</v>
      </c>
      <c r="P483" t="s">
        <v>74</v>
      </c>
      <c r="Q483" t="s">
        <v>74</v>
      </c>
      <c r="R483" t="s">
        <v>74</v>
      </c>
      <c r="S483" t="s">
        <v>74</v>
      </c>
      <c r="T483" t="s">
        <v>74</v>
      </c>
      <c r="U483" t="s">
        <v>5489</v>
      </c>
      <c r="V483" t="s">
        <v>5490</v>
      </c>
      <c r="W483" t="s">
        <v>5491</v>
      </c>
      <c r="X483" t="s">
        <v>5492</v>
      </c>
      <c r="Y483" t="s">
        <v>5493</v>
      </c>
      <c r="Z483" t="s">
        <v>74</v>
      </c>
      <c r="AA483" t="s">
        <v>5494</v>
      </c>
      <c r="AB483" t="s">
        <v>5495</v>
      </c>
      <c r="AC483" t="s">
        <v>74</v>
      </c>
      <c r="AD483" t="s">
        <v>74</v>
      </c>
      <c r="AE483" t="s">
        <v>74</v>
      </c>
      <c r="AF483" t="s">
        <v>74</v>
      </c>
      <c r="AG483">
        <v>63</v>
      </c>
      <c r="AH483">
        <v>134</v>
      </c>
      <c r="AI483">
        <v>143</v>
      </c>
      <c r="AJ483">
        <v>0</v>
      </c>
      <c r="AK483">
        <v>9</v>
      </c>
      <c r="AL483" t="s">
        <v>179</v>
      </c>
      <c r="AM483" t="s">
        <v>180</v>
      </c>
      <c r="AN483" t="s">
        <v>181</v>
      </c>
      <c r="AO483" t="s">
        <v>4626</v>
      </c>
      <c r="AP483" t="s">
        <v>74</v>
      </c>
      <c r="AQ483" t="s">
        <v>74</v>
      </c>
      <c r="AR483" t="s">
        <v>4627</v>
      </c>
      <c r="AS483" t="s">
        <v>4628</v>
      </c>
      <c r="AT483" t="s">
        <v>5470</v>
      </c>
      <c r="AU483">
        <v>1994</v>
      </c>
      <c r="AV483">
        <v>107</v>
      </c>
      <c r="AW483" t="s">
        <v>330</v>
      </c>
      <c r="AX483" t="s">
        <v>74</v>
      </c>
      <c r="AY483" t="s">
        <v>74</v>
      </c>
      <c r="AZ483" t="s">
        <v>74</v>
      </c>
      <c r="BA483" t="s">
        <v>74</v>
      </c>
      <c r="BB483">
        <v>79</v>
      </c>
      <c r="BC483">
        <v>101</v>
      </c>
      <c r="BD483" t="s">
        <v>74</v>
      </c>
      <c r="BE483" t="s">
        <v>5496</v>
      </c>
      <c r="BF483" t="str">
        <f>HYPERLINK("http://dx.doi.org/10.1016/0031-0182(94)90166-X","http://dx.doi.org/10.1016/0031-0182(94)90166-X")</f>
        <v>http://dx.doi.org/10.1016/0031-0182(94)90166-X</v>
      </c>
      <c r="BG483" t="s">
        <v>74</v>
      </c>
      <c r="BH483" t="s">
        <v>74</v>
      </c>
      <c r="BI483">
        <v>23</v>
      </c>
      <c r="BJ483" t="s">
        <v>4630</v>
      </c>
      <c r="BK483" t="s">
        <v>93</v>
      </c>
      <c r="BL483" t="s">
        <v>4631</v>
      </c>
      <c r="BM483" t="s">
        <v>5497</v>
      </c>
      <c r="BN483" t="s">
        <v>74</v>
      </c>
      <c r="BO483" t="s">
        <v>74</v>
      </c>
      <c r="BP483" t="s">
        <v>74</v>
      </c>
      <c r="BQ483" t="s">
        <v>74</v>
      </c>
      <c r="BR483" t="s">
        <v>96</v>
      </c>
      <c r="BS483" t="s">
        <v>5498</v>
      </c>
      <c r="BT483" t="str">
        <f>HYPERLINK("https%3A%2F%2Fwww.webofscience.com%2Fwos%2Fwoscc%2Ffull-record%2FWOS:A1994NA95700005","View Full Record in Web of Science")</f>
        <v>View Full Record in Web of Science</v>
      </c>
    </row>
    <row r="484" spans="1:72" x14ac:dyDescent="0.15">
      <c r="A484" t="s">
        <v>72</v>
      </c>
      <c r="B484" t="s">
        <v>5499</v>
      </c>
      <c r="C484" t="s">
        <v>74</v>
      </c>
      <c r="D484" t="s">
        <v>74</v>
      </c>
      <c r="E484" t="s">
        <v>74</v>
      </c>
      <c r="F484" t="s">
        <v>5499</v>
      </c>
      <c r="G484" t="s">
        <v>74</v>
      </c>
      <c r="H484" t="s">
        <v>74</v>
      </c>
      <c r="I484" t="s">
        <v>5500</v>
      </c>
      <c r="J484" t="s">
        <v>5501</v>
      </c>
      <c r="K484" t="s">
        <v>74</v>
      </c>
      <c r="L484" t="s">
        <v>74</v>
      </c>
      <c r="M484" t="s">
        <v>77</v>
      </c>
      <c r="N484" t="s">
        <v>78</v>
      </c>
      <c r="O484" t="s">
        <v>74</v>
      </c>
      <c r="P484" t="s">
        <v>74</v>
      </c>
      <c r="Q484" t="s">
        <v>74</v>
      </c>
      <c r="R484" t="s">
        <v>74</v>
      </c>
      <c r="S484" t="s">
        <v>74</v>
      </c>
      <c r="T484" t="s">
        <v>74</v>
      </c>
      <c r="U484" t="s">
        <v>5502</v>
      </c>
      <c r="V484" t="s">
        <v>5503</v>
      </c>
      <c r="W484" t="s">
        <v>5504</v>
      </c>
      <c r="X484" t="s">
        <v>5505</v>
      </c>
      <c r="Y484" t="s">
        <v>5506</v>
      </c>
      <c r="Z484" t="s">
        <v>74</v>
      </c>
      <c r="AA484" t="s">
        <v>74</v>
      </c>
      <c r="AB484" t="s">
        <v>74</v>
      </c>
      <c r="AC484" t="s">
        <v>74</v>
      </c>
      <c r="AD484" t="s">
        <v>74</v>
      </c>
      <c r="AE484" t="s">
        <v>74</v>
      </c>
      <c r="AF484" t="s">
        <v>74</v>
      </c>
      <c r="AG484">
        <v>52</v>
      </c>
      <c r="AH484">
        <v>19</v>
      </c>
      <c r="AI484">
        <v>22</v>
      </c>
      <c r="AJ484">
        <v>0</v>
      </c>
      <c r="AK484">
        <v>4</v>
      </c>
      <c r="AL484" t="s">
        <v>83</v>
      </c>
      <c r="AM484" t="s">
        <v>1275</v>
      </c>
      <c r="AN484" t="s">
        <v>4256</v>
      </c>
      <c r="AO484" t="s">
        <v>5507</v>
      </c>
      <c r="AP484" t="s">
        <v>5508</v>
      </c>
      <c r="AQ484" t="s">
        <v>74</v>
      </c>
      <c r="AR484" t="s">
        <v>5501</v>
      </c>
      <c r="AS484" t="s">
        <v>5509</v>
      </c>
      <c r="AT484" t="s">
        <v>5510</v>
      </c>
      <c r="AU484">
        <v>1994</v>
      </c>
      <c r="AV484">
        <v>23</v>
      </c>
      <c r="AW484">
        <v>1</v>
      </c>
      <c r="AX484" t="s">
        <v>74</v>
      </c>
      <c r="AY484" t="s">
        <v>74</v>
      </c>
      <c r="AZ484" t="s">
        <v>74</v>
      </c>
      <c r="BA484" t="s">
        <v>74</v>
      </c>
      <c r="BB484">
        <v>30</v>
      </c>
      <c r="BC484">
        <v>36</v>
      </c>
      <c r="BD484" t="s">
        <v>74</v>
      </c>
      <c r="BE484" t="s">
        <v>74</v>
      </c>
      <c r="BF484" t="s">
        <v>74</v>
      </c>
      <c r="BG484" t="s">
        <v>74</v>
      </c>
      <c r="BH484" t="s">
        <v>74</v>
      </c>
      <c r="BI484">
        <v>7</v>
      </c>
      <c r="BJ484" t="s">
        <v>5511</v>
      </c>
      <c r="BK484" t="s">
        <v>93</v>
      </c>
      <c r="BL484" t="s">
        <v>5512</v>
      </c>
      <c r="BM484" t="s">
        <v>5513</v>
      </c>
      <c r="BN484" t="s">
        <v>74</v>
      </c>
      <c r="BO484" t="s">
        <v>74</v>
      </c>
      <c r="BP484" t="s">
        <v>74</v>
      </c>
      <c r="BQ484" t="s">
        <v>74</v>
      </c>
      <c r="BR484" t="s">
        <v>96</v>
      </c>
      <c r="BS484" t="s">
        <v>5514</v>
      </c>
      <c r="BT484" t="str">
        <f>HYPERLINK("https%3A%2F%2Fwww.webofscience.com%2Fwos%2Fwoscc%2Ffull-record%2FWOS:A1994NA33600006","View Full Record in Web of Science")</f>
        <v>View Full Record in Web of Science</v>
      </c>
    </row>
    <row r="485" spans="1:72" x14ac:dyDescent="0.15">
      <c r="A485" t="s">
        <v>72</v>
      </c>
      <c r="B485" t="s">
        <v>5515</v>
      </c>
      <c r="C485" t="s">
        <v>74</v>
      </c>
      <c r="D485" t="s">
        <v>74</v>
      </c>
      <c r="E485" t="s">
        <v>74</v>
      </c>
      <c r="F485" t="s">
        <v>5515</v>
      </c>
      <c r="G485" t="s">
        <v>74</v>
      </c>
      <c r="H485" t="s">
        <v>74</v>
      </c>
      <c r="I485" t="s">
        <v>5516</v>
      </c>
      <c r="J485" t="s">
        <v>5517</v>
      </c>
      <c r="K485" t="s">
        <v>74</v>
      </c>
      <c r="L485" t="s">
        <v>74</v>
      </c>
      <c r="M485" t="s">
        <v>77</v>
      </c>
      <c r="N485" t="s">
        <v>1188</v>
      </c>
      <c r="O485" t="s">
        <v>5518</v>
      </c>
      <c r="P485" t="s">
        <v>5519</v>
      </c>
      <c r="Q485" t="s">
        <v>5520</v>
      </c>
      <c r="R485" t="s">
        <v>74</v>
      </c>
      <c r="S485" t="s">
        <v>5521</v>
      </c>
      <c r="T485" t="s">
        <v>74</v>
      </c>
      <c r="U485" t="s">
        <v>74</v>
      </c>
      <c r="V485" t="s">
        <v>5522</v>
      </c>
      <c r="W485" t="s">
        <v>74</v>
      </c>
      <c r="X485" t="s">
        <v>74</v>
      </c>
      <c r="Y485" t="s">
        <v>5523</v>
      </c>
      <c r="Z485" t="s">
        <v>74</v>
      </c>
      <c r="AA485" t="s">
        <v>74</v>
      </c>
      <c r="AB485" t="s">
        <v>74</v>
      </c>
      <c r="AC485" t="s">
        <v>74</v>
      </c>
      <c r="AD485" t="s">
        <v>74</v>
      </c>
      <c r="AE485" t="s">
        <v>74</v>
      </c>
      <c r="AF485" t="s">
        <v>74</v>
      </c>
      <c r="AG485">
        <v>9</v>
      </c>
      <c r="AH485">
        <v>1</v>
      </c>
      <c r="AI485">
        <v>1</v>
      </c>
      <c r="AJ485">
        <v>0</v>
      </c>
      <c r="AK485">
        <v>0</v>
      </c>
      <c r="AL485" t="s">
        <v>1274</v>
      </c>
      <c r="AM485" t="s">
        <v>1275</v>
      </c>
      <c r="AN485" t="s">
        <v>1276</v>
      </c>
      <c r="AO485" t="s">
        <v>5524</v>
      </c>
      <c r="AP485" t="s">
        <v>74</v>
      </c>
      <c r="AQ485" t="s">
        <v>74</v>
      </c>
      <c r="AR485" t="s">
        <v>5525</v>
      </c>
      <c r="AS485" t="s">
        <v>5526</v>
      </c>
      <c r="AT485" t="s">
        <v>5510</v>
      </c>
      <c r="AU485">
        <v>1994</v>
      </c>
      <c r="AV485">
        <v>212</v>
      </c>
      <c r="AW485" t="s">
        <v>330</v>
      </c>
      <c r="AX485" t="s">
        <v>74</v>
      </c>
      <c r="AY485" t="s">
        <v>74</v>
      </c>
      <c r="AZ485" t="s">
        <v>74</v>
      </c>
      <c r="BA485" t="s">
        <v>74</v>
      </c>
      <c r="BB485">
        <v>391</v>
      </c>
      <c r="BC485">
        <v>394</v>
      </c>
      <c r="BD485" t="s">
        <v>74</v>
      </c>
      <c r="BE485" t="s">
        <v>5527</v>
      </c>
      <c r="BF485" t="str">
        <f>HYPERLINK("http://dx.doi.org/10.1007/BF00984542","http://dx.doi.org/10.1007/BF00984542")</f>
        <v>http://dx.doi.org/10.1007/BF00984542</v>
      </c>
      <c r="BG485" t="s">
        <v>74</v>
      </c>
      <c r="BH485" t="s">
        <v>74</v>
      </c>
      <c r="BI485">
        <v>4</v>
      </c>
      <c r="BJ485" t="s">
        <v>950</v>
      </c>
      <c r="BK485" t="s">
        <v>1201</v>
      </c>
      <c r="BL485" t="s">
        <v>950</v>
      </c>
      <c r="BM485" t="s">
        <v>5528</v>
      </c>
      <c r="BN485" t="s">
        <v>74</v>
      </c>
      <c r="BO485" t="s">
        <v>74</v>
      </c>
      <c r="BP485" t="s">
        <v>74</v>
      </c>
      <c r="BQ485" t="s">
        <v>74</v>
      </c>
      <c r="BR485" t="s">
        <v>96</v>
      </c>
      <c r="BS485" t="s">
        <v>5529</v>
      </c>
      <c r="BT485" t="str">
        <f>HYPERLINK("https%3A%2F%2Fwww.webofscience.com%2Fwos%2Fwoscc%2Ffull-record%2FWOS:A1994NT28200042","View Full Record in Web of Science")</f>
        <v>View Full Record in Web of Science</v>
      </c>
    </row>
    <row r="486" spans="1:72" x14ac:dyDescent="0.15">
      <c r="A486" t="s">
        <v>72</v>
      </c>
      <c r="B486" t="s">
        <v>5530</v>
      </c>
      <c r="C486" t="s">
        <v>74</v>
      </c>
      <c r="D486" t="s">
        <v>74</v>
      </c>
      <c r="E486" t="s">
        <v>74</v>
      </c>
      <c r="F486" t="s">
        <v>5530</v>
      </c>
      <c r="G486" t="s">
        <v>74</v>
      </c>
      <c r="H486" t="s">
        <v>74</v>
      </c>
      <c r="I486" t="s">
        <v>5531</v>
      </c>
      <c r="J486" t="s">
        <v>5532</v>
      </c>
      <c r="K486" t="s">
        <v>74</v>
      </c>
      <c r="L486" t="s">
        <v>74</v>
      </c>
      <c r="M486" t="s">
        <v>77</v>
      </c>
      <c r="N486" t="s">
        <v>78</v>
      </c>
      <c r="O486" t="s">
        <v>74</v>
      </c>
      <c r="P486" t="s">
        <v>74</v>
      </c>
      <c r="Q486" t="s">
        <v>74</v>
      </c>
      <c r="R486" t="s">
        <v>74</v>
      </c>
      <c r="S486" t="s">
        <v>74</v>
      </c>
      <c r="T486" t="s">
        <v>5533</v>
      </c>
      <c r="U486" t="s">
        <v>5534</v>
      </c>
      <c r="V486" t="s">
        <v>5535</v>
      </c>
      <c r="W486" t="s">
        <v>5536</v>
      </c>
      <c r="X486" t="s">
        <v>5537</v>
      </c>
      <c r="Y486" t="s">
        <v>5538</v>
      </c>
      <c r="Z486" t="s">
        <v>74</v>
      </c>
      <c r="AA486" t="s">
        <v>5539</v>
      </c>
      <c r="AB486" t="s">
        <v>5540</v>
      </c>
      <c r="AC486" t="s">
        <v>74</v>
      </c>
      <c r="AD486" t="s">
        <v>74</v>
      </c>
      <c r="AE486" t="s">
        <v>74</v>
      </c>
      <c r="AF486" t="s">
        <v>74</v>
      </c>
      <c r="AG486">
        <v>52</v>
      </c>
      <c r="AH486">
        <v>135</v>
      </c>
      <c r="AI486">
        <v>147</v>
      </c>
      <c r="AJ486">
        <v>3</v>
      </c>
      <c r="AK486">
        <v>52</v>
      </c>
      <c r="AL486" t="s">
        <v>153</v>
      </c>
      <c r="AM486" t="s">
        <v>84</v>
      </c>
      <c r="AN486" t="s">
        <v>154</v>
      </c>
      <c r="AO486" t="s">
        <v>5541</v>
      </c>
      <c r="AP486" t="s">
        <v>74</v>
      </c>
      <c r="AQ486" t="s">
        <v>74</v>
      </c>
      <c r="AR486" t="s">
        <v>5542</v>
      </c>
      <c r="AS486" t="s">
        <v>5543</v>
      </c>
      <c r="AT486" t="s">
        <v>5510</v>
      </c>
      <c r="AU486">
        <v>1994</v>
      </c>
      <c r="AV486">
        <v>34</v>
      </c>
      <c r="AW486">
        <v>2</v>
      </c>
      <c r="AX486" t="s">
        <v>74</v>
      </c>
      <c r="AY486" t="s">
        <v>74</v>
      </c>
      <c r="AZ486" t="s">
        <v>74</v>
      </c>
      <c r="BA486" t="s">
        <v>74</v>
      </c>
      <c r="BB486">
        <v>95</v>
      </c>
      <c r="BC486">
        <v>104</v>
      </c>
      <c r="BD486" t="s">
        <v>74</v>
      </c>
      <c r="BE486" t="s">
        <v>74</v>
      </c>
      <c r="BF486" t="s">
        <v>74</v>
      </c>
      <c r="BG486" t="s">
        <v>74</v>
      </c>
      <c r="BH486" t="s">
        <v>74</v>
      </c>
      <c r="BI486">
        <v>10</v>
      </c>
      <c r="BJ486" t="s">
        <v>5544</v>
      </c>
      <c r="BK486" t="s">
        <v>93</v>
      </c>
      <c r="BL486" t="s">
        <v>5545</v>
      </c>
      <c r="BM486" t="s">
        <v>5546</v>
      </c>
      <c r="BN486" t="s">
        <v>74</v>
      </c>
      <c r="BO486" t="s">
        <v>74</v>
      </c>
      <c r="BP486" t="s">
        <v>74</v>
      </c>
      <c r="BQ486" t="s">
        <v>74</v>
      </c>
      <c r="BR486" t="s">
        <v>96</v>
      </c>
      <c r="BS486" t="s">
        <v>5547</v>
      </c>
      <c r="BT486" t="str">
        <f>HYPERLINK("https%3A%2F%2Fwww.webofscience.com%2Fwos%2Fwoscc%2Ffull-record%2FWOS:A1994MY90800003","View Full Record in Web of Science")</f>
        <v>View Full Record in Web of Science</v>
      </c>
    </row>
    <row r="487" spans="1:72" x14ac:dyDescent="0.15">
      <c r="A487" t="s">
        <v>72</v>
      </c>
      <c r="B487" t="s">
        <v>5548</v>
      </c>
      <c r="C487" t="s">
        <v>74</v>
      </c>
      <c r="D487" t="s">
        <v>74</v>
      </c>
      <c r="E487" t="s">
        <v>74</v>
      </c>
      <c r="F487" t="s">
        <v>5548</v>
      </c>
      <c r="G487" t="s">
        <v>74</v>
      </c>
      <c r="H487" t="s">
        <v>74</v>
      </c>
      <c r="I487" t="s">
        <v>5549</v>
      </c>
      <c r="J487" t="s">
        <v>699</v>
      </c>
      <c r="K487" t="s">
        <v>74</v>
      </c>
      <c r="L487" t="s">
        <v>74</v>
      </c>
      <c r="M487" t="s">
        <v>77</v>
      </c>
      <c r="N487" t="s">
        <v>78</v>
      </c>
      <c r="O487" t="s">
        <v>74</v>
      </c>
      <c r="P487" t="s">
        <v>74</v>
      </c>
      <c r="Q487" t="s">
        <v>74</v>
      </c>
      <c r="R487" t="s">
        <v>74</v>
      </c>
      <c r="S487" t="s">
        <v>74</v>
      </c>
      <c r="T487" t="s">
        <v>5550</v>
      </c>
      <c r="U487" t="s">
        <v>5551</v>
      </c>
      <c r="V487" t="s">
        <v>5552</v>
      </c>
      <c r="W487" t="s">
        <v>5553</v>
      </c>
      <c r="X487" t="s">
        <v>5554</v>
      </c>
      <c r="Y487" t="s">
        <v>5555</v>
      </c>
      <c r="Z487" t="s">
        <v>74</v>
      </c>
      <c r="AA487" t="s">
        <v>5556</v>
      </c>
      <c r="AB487" t="s">
        <v>74</v>
      </c>
      <c r="AC487" t="s">
        <v>74</v>
      </c>
      <c r="AD487" t="s">
        <v>74</v>
      </c>
      <c r="AE487" t="s">
        <v>74</v>
      </c>
      <c r="AF487" t="s">
        <v>74</v>
      </c>
      <c r="AG487">
        <v>27</v>
      </c>
      <c r="AH487">
        <v>22</v>
      </c>
      <c r="AI487">
        <v>25</v>
      </c>
      <c r="AJ487">
        <v>0</v>
      </c>
      <c r="AK487">
        <v>8</v>
      </c>
      <c r="AL487" t="s">
        <v>108</v>
      </c>
      <c r="AM487" t="s">
        <v>109</v>
      </c>
      <c r="AN487" t="s">
        <v>127</v>
      </c>
      <c r="AO487" t="s">
        <v>704</v>
      </c>
      <c r="AP487" t="s">
        <v>74</v>
      </c>
      <c r="AQ487" t="s">
        <v>74</v>
      </c>
      <c r="AR487" t="s">
        <v>705</v>
      </c>
      <c r="AS487" t="s">
        <v>5557</v>
      </c>
      <c r="AT487" t="s">
        <v>5510</v>
      </c>
      <c r="AU487">
        <v>1994</v>
      </c>
      <c r="AV487">
        <v>107</v>
      </c>
      <c r="AW487">
        <v>2</v>
      </c>
      <c r="AX487" t="s">
        <v>74</v>
      </c>
      <c r="AY487" t="s">
        <v>74</v>
      </c>
      <c r="AZ487" t="s">
        <v>74</v>
      </c>
      <c r="BA487" t="s">
        <v>74</v>
      </c>
      <c r="BB487">
        <v>357</v>
      </c>
      <c r="BC487">
        <v>363</v>
      </c>
      <c r="BD487" t="s">
        <v>74</v>
      </c>
      <c r="BE487" t="s">
        <v>5558</v>
      </c>
      <c r="BF487" t="str">
        <f>HYPERLINK("http://dx.doi.org/10.1016/0305-0491(94)90059-0","http://dx.doi.org/10.1016/0305-0491(94)90059-0")</f>
        <v>http://dx.doi.org/10.1016/0305-0491(94)90059-0</v>
      </c>
      <c r="BG487" t="s">
        <v>74</v>
      </c>
      <c r="BH487" t="s">
        <v>74</v>
      </c>
      <c r="BI487">
        <v>7</v>
      </c>
      <c r="BJ487" t="s">
        <v>708</v>
      </c>
      <c r="BK487" t="s">
        <v>93</v>
      </c>
      <c r="BL487" t="s">
        <v>708</v>
      </c>
      <c r="BM487" t="s">
        <v>5559</v>
      </c>
      <c r="BN487" t="s">
        <v>74</v>
      </c>
      <c r="BO487" t="s">
        <v>74</v>
      </c>
      <c r="BP487" t="s">
        <v>74</v>
      </c>
      <c r="BQ487" t="s">
        <v>74</v>
      </c>
      <c r="BR487" t="s">
        <v>96</v>
      </c>
      <c r="BS487" t="s">
        <v>5560</v>
      </c>
      <c r="BT487" t="str">
        <f>HYPERLINK("https%3A%2F%2Fwww.webofscience.com%2Fwos%2Fwoscc%2Ffull-record%2FWOS:A1994NC21900024","View Full Record in Web of Science")</f>
        <v>View Full Record in Web of Science</v>
      </c>
    </row>
    <row r="488" spans="1:72" x14ac:dyDescent="0.15">
      <c r="A488" t="s">
        <v>72</v>
      </c>
      <c r="B488" t="s">
        <v>5561</v>
      </c>
      <c r="C488" t="s">
        <v>74</v>
      </c>
      <c r="D488" t="s">
        <v>74</v>
      </c>
      <c r="E488" t="s">
        <v>74</v>
      </c>
      <c r="F488" t="s">
        <v>5561</v>
      </c>
      <c r="G488" t="s">
        <v>74</v>
      </c>
      <c r="H488" t="s">
        <v>74</v>
      </c>
      <c r="I488" t="s">
        <v>5562</v>
      </c>
      <c r="J488" t="s">
        <v>5563</v>
      </c>
      <c r="K488" t="s">
        <v>74</v>
      </c>
      <c r="L488" t="s">
        <v>74</v>
      </c>
      <c r="M488" t="s">
        <v>5564</v>
      </c>
      <c r="N488" t="s">
        <v>78</v>
      </c>
      <c r="O488" t="s">
        <v>74</v>
      </c>
      <c r="P488" t="s">
        <v>74</v>
      </c>
      <c r="Q488" t="s">
        <v>74</v>
      </c>
      <c r="R488" t="s">
        <v>74</v>
      </c>
      <c r="S488" t="s">
        <v>74</v>
      </c>
      <c r="T488" t="s">
        <v>5565</v>
      </c>
      <c r="U488" t="s">
        <v>5566</v>
      </c>
      <c r="V488" t="s">
        <v>5567</v>
      </c>
      <c r="W488" t="s">
        <v>5568</v>
      </c>
      <c r="X488" t="s">
        <v>5569</v>
      </c>
      <c r="Y488" t="s">
        <v>5570</v>
      </c>
      <c r="Z488" t="s">
        <v>74</v>
      </c>
      <c r="AA488" t="s">
        <v>74</v>
      </c>
      <c r="AB488" t="s">
        <v>74</v>
      </c>
      <c r="AC488" t="s">
        <v>74</v>
      </c>
      <c r="AD488" t="s">
        <v>74</v>
      </c>
      <c r="AE488" t="s">
        <v>74</v>
      </c>
      <c r="AF488" t="s">
        <v>74</v>
      </c>
      <c r="AG488">
        <v>26</v>
      </c>
      <c r="AH488">
        <v>15</v>
      </c>
      <c r="AI488">
        <v>15</v>
      </c>
      <c r="AJ488">
        <v>1</v>
      </c>
      <c r="AK488">
        <v>6</v>
      </c>
      <c r="AL488" t="s">
        <v>5571</v>
      </c>
      <c r="AM488" t="s">
        <v>5572</v>
      </c>
      <c r="AN488" t="s">
        <v>5573</v>
      </c>
      <c r="AO488" t="s">
        <v>5574</v>
      </c>
      <c r="AP488" t="s">
        <v>74</v>
      </c>
      <c r="AQ488" t="s">
        <v>74</v>
      </c>
      <c r="AR488" t="s">
        <v>5575</v>
      </c>
      <c r="AS488" t="s">
        <v>5576</v>
      </c>
      <c r="AT488" t="s">
        <v>5510</v>
      </c>
      <c r="AU488">
        <v>1994</v>
      </c>
      <c r="AV488">
        <v>317</v>
      </c>
      <c r="AW488">
        <v>2</v>
      </c>
      <c r="AX488" t="s">
        <v>74</v>
      </c>
      <c r="AY488" t="s">
        <v>74</v>
      </c>
      <c r="AZ488" t="s">
        <v>74</v>
      </c>
      <c r="BA488" t="s">
        <v>74</v>
      </c>
      <c r="BB488">
        <v>174</v>
      </c>
      <c r="BC488">
        <v>182</v>
      </c>
      <c r="BD488" t="s">
        <v>74</v>
      </c>
      <c r="BE488" t="s">
        <v>74</v>
      </c>
      <c r="BF488" t="s">
        <v>74</v>
      </c>
      <c r="BG488" t="s">
        <v>74</v>
      </c>
      <c r="BH488" t="s">
        <v>74</v>
      </c>
      <c r="BI488">
        <v>9</v>
      </c>
      <c r="BJ488" t="s">
        <v>5577</v>
      </c>
      <c r="BK488" t="s">
        <v>93</v>
      </c>
      <c r="BL488" t="s">
        <v>5578</v>
      </c>
      <c r="BM488" t="s">
        <v>5579</v>
      </c>
      <c r="BN488">
        <v>7994607</v>
      </c>
      <c r="BO488" t="s">
        <v>74</v>
      </c>
      <c r="BP488" t="s">
        <v>74</v>
      </c>
      <c r="BQ488" t="s">
        <v>74</v>
      </c>
      <c r="BR488" t="s">
        <v>96</v>
      </c>
      <c r="BS488" t="s">
        <v>5580</v>
      </c>
      <c r="BT488" t="str">
        <f>HYPERLINK("https%3A%2F%2Fwww.webofscience.com%2Fwos%2Fwoscc%2Ffull-record%2FWOS:A1994NC32000006","View Full Record in Web of Science")</f>
        <v>View Full Record in Web of Science</v>
      </c>
    </row>
    <row r="489" spans="1:72" x14ac:dyDescent="0.15">
      <c r="A489" t="s">
        <v>72</v>
      </c>
      <c r="B489" t="s">
        <v>5581</v>
      </c>
      <c r="C489" t="s">
        <v>74</v>
      </c>
      <c r="D489" t="s">
        <v>74</v>
      </c>
      <c r="E489" t="s">
        <v>74</v>
      </c>
      <c r="F489" t="s">
        <v>5581</v>
      </c>
      <c r="G489" t="s">
        <v>74</v>
      </c>
      <c r="H489" t="s">
        <v>74</v>
      </c>
      <c r="I489" t="s">
        <v>5582</v>
      </c>
      <c r="J489" t="s">
        <v>713</v>
      </c>
      <c r="K489" t="s">
        <v>74</v>
      </c>
      <c r="L489" t="s">
        <v>74</v>
      </c>
      <c r="M489" t="s">
        <v>77</v>
      </c>
      <c r="N489" t="s">
        <v>78</v>
      </c>
      <c r="O489" t="s">
        <v>74</v>
      </c>
      <c r="P489" t="s">
        <v>74</v>
      </c>
      <c r="Q489" t="s">
        <v>74</v>
      </c>
      <c r="R489" t="s">
        <v>74</v>
      </c>
      <c r="S489" t="s">
        <v>74</v>
      </c>
      <c r="T489" t="s">
        <v>74</v>
      </c>
      <c r="U489" t="s">
        <v>5583</v>
      </c>
      <c r="V489" t="s">
        <v>5584</v>
      </c>
      <c r="W489" t="s">
        <v>5585</v>
      </c>
      <c r="X489" t="s">
        <v>5586</v>
      </c>
      <c r="Y489" t="s">
        <v>5587</v>
      </c>
      <c r="Z489" t="s">
        <v>74</v>
      </c>
      <c r="AA489" t="s">
        <v>5588</v>
      </c>
      <c r="AB489" t="s">
        <v>74</v>
      </c>
      <c r="AC489" t="s">
        <v>74</v>
      </c>
      <c r="AD489" t="s">
        <v>74</v>
      </c>
      <c r="AE489" t="s">
        <v>74</v>
      </c>
      <c r="AF489" t="s">
        <v>74</v>
      </c>
      <c r="AG489">
        <v>50</v>
      </c>
      <c r="AH489">
        <v>67</v>
      </c>
      <c r="AI489">
        <v>71</v>
      </c>
      <c r="AJ489">
        <v>0</v>
      </c>
      <c r="AK489">
        <v>8</v>
      </c>
      <c r="AL489" t="s">
        <v>108</v>
      </c>
      <c r="AM489" t="s">
        <v>109</v>
      </c>
      <c r="AN489" t="s">
        <v>127</v>
      </c>
      <c r="AO489" t="s">
        <v>719</v>
      </c>
      <c r="AP489" t="s">
        <v>74</v>
      </c>
      <c r="AQ489" t="s">
        <v>74</v>
      </c>
      <c r="AR489" t="s">
        <v>720</v>
      </c>
      <c r="AS489" t="s">
        <v>721</v>
      </c>
      <c r="AT489" t="s">
        <v>5510</v>
      </c>
      <c r="AU489">
        <v>1994</v>
      </c>
      <c r="AV489">
        <v>41</v>
      </c>
      <c r="AW489">
        <v>2</v>
      </c>
      <c r="AX489" t="s">
        <v>74</v>
      </c>
      <c r="AY489" t="s">
        <v>74</v>
      </c>
      <c r="AZ489" t="s">
        <v>74</v>
      </c>
      <c r="BA489" t="s">
        <v>74</v>
      </c>
      <c r="BB489">
        <v>389</v>
      </c>
      <c r="BC489">
        <v>411</v>
      </c>
      <c r="BD489" t="s">
        <v>74</v>
      </c>
      <c r="BE489" t="s">
        <v>5589</v>
      </c>
      <c r="BF489" t="str">
        <f>HYPERLINK("http://dx.doi.org/10.1016/0967-0637(94)90010-8","http://dx.doi.org/10.1016/0967-0637(94)90010-8")</f>
        <v>http://dx.doi.org/10.1016/0967-0637(94)90010-8</v>
      </c>
      <c r="BG489" t="s">
        <v>74</v>
      </c>
      <c r="BH489" t="s">
        <v>74</v>
      </c>
      <c r="BI489">
        <v>23</v>
      </c>
      <c r="BJ489" t="s">
        <v>364</v>
      </c>
      <c r="BK489" t="s">
        <v>93</v>
      </c>
      <c r="BL489" t="s">
        <v>364</v>
      </c>
      <c r="BM489" t="s">
        <v>5590</v>
      </c>
      <c r="BN489" t="s">
        <v>74</v>
      </c>
      <c r="BO489" t="s">
        <v>74</v>
      </c>
      <c r="BP489" t="s">
        <v>74</v>
      </c>
      <c r="BQ489" t="s">
        <v>74</v>
      </c>
      <c r="BR489" t="s">
        <v>96</v>
      </c>
      <c r="BS489" t="s">
        <v>5591</v>
      </c>
      <c r="BT489" t="str">
        <f>HYPERLINK("https%3A%2F%2Fwww.webofscience.com%2Fwos%2Fwoscc%2Ffull-record%2FWOS:A1994NG61700010","View Full Record in Web of Science")</f>
        <v>View Full Record in Web of Science</v>
      </c>
    </row>
    <row r="490" spans="1:72" x14ac:dyDescent="0.15">
      <c r="A490" t="s">
        <v>72</v>
      </c>
      <c r="B490" t="s">
        <v>5592</v>
      </c>
      <c r="C490" t="s">
        <v>74</v>
      </c>
      <c r="D490" t="s">
        <v>74</v>
      </c>
      <c r="E490" t="s">
        <v>74</v>
      </c>
      <c r="F490" t="s">
        <v>5592</v>
      </c>
      <c r="G490" t="s">
        <v>74</v>
      </c>
      <c r="H490" t="s">
        <v>74</v>
      </c>
      <c r="I490" t="s">
        <v>5593</v>
      </c>
      <c r="J490" t="s">
        <v>4341</v>
      </c>
      <c r="K490" t="s">
        <v>74</v>
      </c>
      <c r="L490" t="s">
        <v>74</v>
      </c>
      <c r="M490" t="s">
        <v>859</v>
      </c>
      <c r="N490" t="s">
        <v>78</v>
      </c>
      <c r="O490" t="s">
        <v>74</v>
      </c>
      <c r="P490" t="s">
        <v>74</v>
      </c>
      <c r="Q490" t="s">
        <v>74</v>
      </c>
      <c r="R490" t="s">
        <v>74</v>
      </c>
      <c r="S490" t="s">
        <v>74</v>
      </c>
      <c r="T490" t="s">
        <v>74</v>
      </c>
      <c r="U490" t="s">
        <v>5594</v>
      </c>
      <c r="V490" t="s">
        <v>74</v>
      </c>
      <c r="W490" t="s">
        <v>74</v>
      </c>
      <c r="X490" t="s">
        <v>74</v>
      </c>
      <c r="Y490" t="s">
        <v>5595</v>
      </c>
      <c r="Z490" t="s">
        <v>74</v>
      </c>
      <c r="AA490" t="s">
        <v>74</v>
      </c>
      <c r="AB490" t="s">
        <v>74</v>
      </c>
      <c r="AC490" t="s">
        <v>74</v>
      </c>
      <c r="AD490" t="s">
        <v>74</v>
      </c>
      <c r="AE490" t="s">
        <v>74</v>
      </c>
      <c r="AF490" t="s">
        <v>74</v>
      </c>
      <c r="AG490">
        <v>10</v>
      </c>
      <c r="AH490">
        <v>4</v>
      </c>
      <c r="AI490">
        <v>4</v>
      </c>
      <c r="AJ490">
        <v>0</v>
      </c>
      <c r="AK490">
        <v>0</v>
      </c>
      <c r="AL490" t="s">
        <v>5596</v>
      </c>
      <c r="AM490" t="s">
        <v>84</v>
      </c>
      <c r="AN490" t="s">
        <v>5597</v>
      </c>
      <c r="AO490" t="s">
        <v>4344</v>
      </c>
      <c r="AP490" t="s">
        <v>74</v>
      </c>
      <c r="AQ490" t="s">
        <v>74</v>
      </c>
      <c r="AR490" t="s">
        <v>4345</v>
      </c>
      <c r="AS490" t="s">
        <v>4346</v>
      </c>
      <c r="AT490" t="s">
        <v>5510</v>
      </c>
      <c r="AU490">
        <v>1994</v>
      </c>
      <c r="AV490">
        <v>334</v>
      </c>
      <c r="AW490">
        <v>5</v>
      </c>
      <c r="AX490" t="s">
        <v>74</v>
      </c>
      <c r="AY490" t="s">
        <v>74</v>
      </c>
      <c r="AZ490" t="s">
        <v>74</v>
      </c>
      <c r="BA490" t="s">
        <v>74</v>
      </c>
      <c r="BB490">
        <v>642</v>
      </c>
      <c r="BC490">
        <v>645</v>
      </c>
      <c r="BD490" t="s">
        <v>74</v>
      </c>
      <c r="BE490" t="s">
        <v>74</v>
      </c>
      <c r="BF490" t="s">
        <v>74</v>
      </c>
      <c r="BG490" t="s">
        <v>74</v>
      </c>
      <c r="BH490" t="s">
        <v>74</v>
      </c>
      <c r="BI490">
        <v>4</v>
      </c>
      <c r="BJ490" t="s">
        <v>402</v>
      </c>
      <c r="BK490" t="s">
        <v>93</v>
      </c>
      <c r="BL490" t="s">
        <v>403</v>
      </c>
      <c r="BM490" t="s">
        <v>5598</v>
      </c>
      <c r="BN490" t="s">
        <v>74</v>
      </c>
      <c r="BO490" t="s">
        <v>74</v>
      </c>
      <c r="BP490" t="s">
        <v>74</v>
      </c>
      <c r="BQ490" t="s">
        <v>74</v>
      </c>
      <c r="BR490" t="s">
        <v>96</v>
      </c>
      <c r="BS490" t="s">
        <v>5599</v>
      </c>
      <c r="BT490" t="str">
        <f>HYPERLINK("https%3A%2F%2Fwww.webofscience.com%2Fwos%2Fwoscc%2Ffull-record%2FWOS:A1994NE08700031","View Full Record in Web of Science")</f>
        <v>View Full Record in Web of Science</v>
      </c>
    </row>
    <row r="491" spans="1:72" x14ac:dyDescent="0.15">
      <c r="A491" t="s">
        <v>72</v>
      </c>
      <c r="B491" t="s">
        <v>5600</v>
      </c>
      <c r="C491" t="s">
        <v>74</v>
      </c>
      <c r="D491" t="s">
        <v>74</v>
      </c>
      <c r="E491" t="s">
        <v>74</v>
      </c>
      <c r="F491" t="s">
        <v>5600</v>
      </c>
      <c r="G491" t="s">
        <v>74</v>
      </c>
      <c r="H491" t="s">
        <v>74</v>
      </c>
      <c r="I491" t="s">
        <v>5601</v>
      </c>
      <c r="J491" t="s">
        <v>319</v>
      </c>
      <c r="K491" t="s">
        <v>74</v>
      </c>
      <c r="L491" t="s">
        <v>74</v>
      </c>
      <c r="M491" t="s">
        <v>77</v>
      </c>
      <c r="N491" t="s">
        <v>78</v>
      </c>
      <c r="O491" t="s">
        <v>74</v>
      </c>
      <c r="P491" t="s">
        <v>74</v>
      </c>
      <c r="Q491" t="s">
        <v>74</v>
      </c>
      <c r="R491" t="s">
        <v>74</v>
      </c>
      <c r="S491" t="s">
        <v>74</v>
      </c>
      <c r="T491" t="s">
        <v>5602</v>
      </c>
      <c r="U491" t="s">
        <v>5603</v>
      </c>
      <c r="V491" t="s">
        <v>5604</v>
      </c>
      <c r="W491" t="s">
        <v>74</v>
      </c>
      <c r="X491" t="s">
        <v>74</v>
      </c>
      <c r="Y491" t="s">
        <v>323</v>
      </c>
      <c r="Z491" t="s">
        <v>74</v>
      </c>
      <c r="AA491" t="s">
        <v>5605</v>
      </c>
      <c r="AB491" t="s">
        <v>2166</v>
      </c>
      <c r="AC491" t="s">
        <v>74</v>
      </c>
      <c r="AD491" t="s">
        <v>74</v>
      </c>
      <c r="AE491" t="s">
        <v>74</v>
      </c>
      <c r="AF491" t="s">
        <v>74</v>
      </c>
      <c r="AG491">
        <v>17</v>
      </c>
      <c r="AH491">
        <v>43</v>
      </c>
      <c r="AI491">
        <v>46</v>
      </c>
      <c r="AJ491">
        <v>1</v>
      </c>
      <c r="AK491">
        <v>8</v>
      </c>
      <c r="AL491" t="s">
        <v>179</v>
      </c>
      <c r="AM491" t="s">
        <v>180</v>
      </c>
      <c r="AN491" t="s">
        <v>181</v>
      </c>
      <c r="AO491" t="s">
        <v>326</v>
      </c>
      <c r="AP491" t="s">
        <v>74</v>
      </c>
      <c r="AQ491" t="s">
        <v>74</v>
      </c>
      <c r="AR491" t="s">
        <v>327</v>
      </c>
      <c r="AS491" t="s">
        <v>328</v>
      </c>
      <c r="AT491" t="s">
        <v>5606</v>
      </c>
      <c r="AU491">
        <v>1994</v>
      </c>
      <c r="AV491">
        <v>116</v>
      </c>
      <c r="AW491">
        <v>1</v>
      </c>
      <c r="AX491" t="s">
        <v>74</v>
      </c>
      <c r="AY491" t="s">
        <v>74</v>
      </c>
      <c r="AZ491" t="s">
        <v>74</v>
      </c>
      <c r="BA491" t="s">
        <v>74</v>
      </c>
      <c r="BB491">
        <v>55</v>
      </c>
      <c r="BC491">
        <v>60</v>
      </c>
      <c r="BD491" t="s">
        <v>74</v>
      </c>
      <c r="BE491" t="s">
        <v>5607</v>
      </c>
      <c r="BF491" t="str">
        <f>HYPERLINK("http://dx.doi.org/10.1016/0378-1097(94)90107-4","http://dx.doi.org/10.1016/0378-1097(94)90107-4")</f>
        <v>http://dx.doi.org/10.1016/0378-1097(94)90107-4</v>
      </c>
      <c r="BG491" t="s">
        <v>74</v>
      </c>
      <c r="BH491" t="s">
        <v>74</v>
      </c>
      <c r="BI491">
        <v>6</v>
      </c>
      <c r="BJ491" t="s">
        <v>332</v>
      </c>
      <c r="BK491" t="s">
        <v>93</v>
      </c>
      <c r="BL491" t="s">
        <v>332</v>
      </c>
      <c r="BM491" t="s">
        <v>5608</v>
      </c>
      <c r="BN491">
        <v>8132155</v>
      </c>
      <c r="BO491" t="s">
        <v>334</v>
      </c>
      <c r="BP491" t="s">
        <v>74</v>
      </c>
      <c r="BQ491" t="s">
        <v>74</v>
      </c>
      <c r="BR491" t="s">
        <v>96</v>
      </c>
      <c r="BS491" t="s">
        <v>5609</v>
      </c>
      <c r="BT491" t="str">
        <f>HYPERLINK("https%3A%2F%2Fwww.webofscience.com%2Fwos%2Fwoscc%2Ffull-record%2FWOS:A1994MY20400010","View Full Record in Web of Science")</f>
        <v>View Full Record in Web of Science</v>
      </c>
    </row>
    <row r="492" spans="1:72" x14ac:dyDescent="0.15">
      <c r="A492" t="s">
        <v>72</v>
      </c>
      <c r="B492" t="s">
        <v>5610</v>
      </c>
      <c r="C492" t="s">
        <v>74</v>
      </c>
      <c r="D492" t="s">
        <v>74</v>
      </c>
      <c r="E492" t="s">
        <v>74</v>
      </c>
      <c r="F492" t="s">
        <v>5610</v>
      </c>
      <c r="G492" t="s">
        <v>74</v>
      </c>
      <c r="H492" t="s">
        <v>74</v>
      </c>
      <c r="I492" t="s">
        <v>5611</v>
      </c>
      <c r="J492" t="s">
        <v>3205</v>
      </c>
      <c r="K492" t="s">
        <v>74</v>
      </c>
      <c r="L492" t="s">
        <v>74</v>
      </c>
      <c r="M492" t="s">
        <v>77</v>
      </c>
      <c r="N492" t="s">
        <v>557</v>
      </c>
      <c r="O492" t="s">
        <v>74</v>
      </c>
      <c r="P492" t="s">
        <v>74</v>
      </c>
      <c r="Q492" t="s">
        <v>74</v>
      </c>
      <c r="R492" t="s">
        <v>74</v>
      </c>
      <c r="S492" t="s">
        <v>74</v>
      </c>
      <c r="T492" t="s">
        <v>5612</v>
      </c>
      <c r="U492" t="s">
        <v>5613</v>
      </c>
      <c r="V492" t="s">
        <v>74</v>
      </c>
      <c r="W492" t="s">
        <v>74</v>
      </c>
      <c r="X492" t="s">
        <v>74</v>
      </c>
      <c r="Y492" t="s">
        <v>5614</v>
      </c>
      <c r="Z492" t="s">
        <v>74</v>
      </c>
      <c r="AA492" t="s">
        <v>5615</v>
      </c>
      <c r="AB492" t="s">
        <v>5616</v>
      </c>
      <c r="AC492" t="s">
        <v>74</v>
      </c>
      <c r="AD492" t="s">
        <v>74</v>
      </c>
      <c r="AE492" t="s">
        <v>74</v>
      </c>
      <c r="AF492" t="s">
        <v>74</v>
      </c>
      <c r="AG492">
        <v>7</v>
      </c>
      <c r="AH492">
        <v>43</v>
      </c>
      <c r="AI492">
        <v>46</v>
      </c>
      <c r="AJ492">
        <v>0</v>
      </c>
      <c r="AK492">
        <v>5</v>
      </c>
      <c r="AL492" t="s">
        <v>3212</v>
      </c>
      <c r="AM492" t="s">
        <v>1497</v>
      </c>
      <c r="AN492" t="s">
        <v>3213</v>
      </c>
      <c r="AO492" t="s">
        <v>3214</v>
      </c>
      <c r="AP492" t="s">
        <v>74</v>
      </c>
      <c r="AQ492" t="s">
        <v>74</v>
      </c>
      <c r="AR492" t="s">
        <v>3215</v>
      </c>
      <c r="AS492" t="s">
        <v>3216</v>
      </c>
      <c r="AT492" t="s">
        <v>5510</v>
      </c>
      <c r="AU492">
        <v>1994</v>
      </c>
      <c r="AV492">
        <v>60</v>
      </c>
      <c r="AW492">
        <v>1</v>
      </c>
      <c r="AX492" t="s">
        <v>74</v>
      </c>
      <c r="AY492" t="s">
        <v>74</v>
      </c>
      <c r="AZ492" t="s">
        <v>74</v>
      </c>
      <c r="BA492" t="s">
        <v>74</v>
      </c>
      <c r="BB492">
        <v>123</v>
      </c>
      <c r="BC492">
        <v>124</v>
      </c>
      <c r="BD492" t="s">
        <v>74</v>
      </c>
      <c r="BE492" t="s">
        <v>5617</v>
      </c>
      <c r="BF492" t="str">
        <f>HYPERLINK("http://dx.doi.org/10.2331/fishsci.60.123","http://dx.doi.org/10.2331/fishsci.60.123")</f>
        <v>http://dx.doi.org/10.2331/fishsci.60.123</v>
      </c>
      <c r="BG492" t="s">
        <v>74</v>
      </c>
      <c r="BH492" t="s">
        <v>74</v>
      </c>
      <c r="BI492">
        <v>2</v>
      </c>
      <c r="BJ492" t="s">
        <v>3218</v>
      </c>
      <c r="BK492" t="s">
        <v>93</v>
      </c>
      <c r="BL492" t="s">
        <v>3218</v>
      </c>
      <c r="BM492" t="s">
        <v>5618</v>
      </c>
      <c r="BN492" t="s">
        <v>74</v>
      </c>
      <c r="BO492" t="s">
        <v>334</v>
      </c>
      <c r="BP492" t="s">
        <v>74</v>
      </c>
      <c r="BQ492" t="s">
        <v>74</v>
      </c>
      <c r="BR492" t="s">
        <v>96</v>
      </c>
      <c r="BS492" t="s">
        <v>5619</v>
      </c>
      <c r="BT492" t="str">
        <f>HYPERLINK("https%3A%2F%2Fwww.webofscience.com%2Fwos%2Fwoscc%2Ffull-record%2FWOS:A1994PA90700023","View Full Record in Web of Science")</f>
        <v>View Full Record in Web of Science</v>
      </c>
    </row>
    <row r="493" spans="1:72" x14ac:dyDescent="0.15">
      <c r="A493" t="s">
        <v>72</v>
      </c>
      <c r="B493" t="s">
        <v>5620</v>
      </c>
      <c r="C493" t="s">
        <v>74</v>
      </c>
      <c r="D493" t="s">
        <v>74</v>
      </c>
      <c r="E493" t="s">
        <v>74</v>
      </c>
      <c r="F493" t="s">
        <v>5620</v>
      </c>
      <c r="G493" t="s">
        <v>74</v>
      </c>
      <c r="H493" t="s">
        <v>74</v>
      </c>
      <c r="I493" t="s">
        <v>5621</v>
      </c>
      <c r="J493" t="s">
        <v>5622</v>
      </c>
      <c r="K493" t="s">
        <v>74</v>
      </c>
      <c r="L493" t="s">
        <v>74</v>
      </c>
      <c r="M493" t="s">
        <v>77</v>
      </c>
      <c r="N493" t="s">
        <v>78</v>
      </c>
      <c r="O493" t="s">
        <v>74</v>
      </c>
      <c r="P493" t="s">
        <v>74</v>
      </c>
      <c r="Q493" t="s">
        <v>74</v>
      </c>
      <c r="R493" t="s">
        <v>74</v>
      </c>
      <c r="S493" t="s">
        <v>74</v>
      </c>
      <c r="T493" t="s">
        <v>74</v>
      </c>
      <c r="U493" t="s">
        <v>5623</v>
      </c>
      <c r="V493" t="s">
        <v>5624</v>
      </c>
      <c r="W493" t="s">
        <v>5625</v>
      </c>
      <c r="X493" t="s">
        <v>5626</v>
      </c>
      <c r="Y493" t="s">
        <v>5627</v>
      </c>
      <c r="Z493" t="s">
        <v>74</v>
      </c>
      <c r="AA493" t="s">
        <v>74</v>
      </c>
      <c r="AB493" t="s">
        <v>74</v>
      </c>
      <c r="AC493" t="s">
        <v>74</v>
      </c>
      <c r="AD493" t="s">
        <v>74</v>
      </c>
      <c r="AE493" t="s">
        <v>74</v>
      </c>
      <c r="AF493" t="s">
        <v>74</v>
      </c>
      <c r="AG493">
        <v>96</v>
      </c>
      <c r="AH493">
        <v>25</v>
      </c>
      <c r="AI493">
        <v>26</v>
      </c>
      <c r="AJ493">
        <v>0</v>
      </c>
      <c r="AK493">
        <v>3</v>
      </c>
      <c r="AL493" t="s">
        <v>813</v>
      </c>
      <c r="AM493" t="s">
        <v>814</v>
      </c>
      <c r="AN493" t="s">
        <v>815</v>
      </c>
      <c r="AO493" t="s">
        <v>5628</v>
      </c>
      <c r="AP493" t="s">
        <v>74</v>
      </c>
      <c r="AQ493" t="s">
        <v>74</v>
      </c>
      <c r="AR493" t="s">
        <v>5629</v>
      </c>
      <c r="AS493" t="s">
        <v>5630</v>
      </c>
      <c r="AT493" t="s">
        <v>5510</v>
      </c>
      <c r="AU493">
        <v>1994</v>
      </c>
      <c r="AV493">
        <v>106</v>
      </c>
      <c r="AW493">
        <v>2</v>
      </c>
      <c r="AX493" t="s">
        <v>74</v>
      </c>
      <c r="AY493" t="s">
        <v>74</v>
      </c>
      <c r="AZ493" t="s">
        <v>74</v>
      </c>
      <c r="BA493" t="s">
        <v>74</v>
      </c>
      <c r="BB493">
        <v>265</v>
      </c>
      <c r="BC493">
        <v>280</v>
      </c>
      <c r="BD493" t="s">
        <v>74</v>
      </c>
      <c r="BE493" t="s">
        <v>5631</v>
      </c>
      <c r="BF493" t="str">
        <f>HYPERLINK("http://dx.doi.org/10.1130/0016-7606(1994)106&lt;0265:GOMMVA&gt;2.3.CO;2","http://dx.doi.org/10.1130/0016-7606(1994)106&lt;0265:GOMMVA&gt;2.3.CO;2")</f>
        <v>http://dx.doi.org/10.1130/0016-7606(1994)106&lt;0265:GOMMVA&gt;2.3.CO;2</v>
      </c>
      <c r="BG493" t="s">
        <v>74</v>
      </c>
      <c r="BH493" t="s">
        <v>74</v>
      </c>
      <c r="BI493">
        <v>16</v>
      </c>
      <c r="BJ493" t="s">
        <v>187</v>
      </c>
      <c r="BK493" t="s">
        <v>93</v>
      </c>
      <c r="BL493" t="s">
        <v>188</v>
      </c>
      <c r="BM493" t="s">
        <v>5632</v>
      </c>
      <c r="BN493" t="s">
        <v>74</v>
      </c>
      <c r="BO493" t="s">
        <v>74</v>
      </c>
      <c r="BP493" t="s">
        <v>74</v>
      </c>
      <c r="BQ493" t="s">
        <v>74</v>
      </c>
      <c r="BR493" t="s">
        <v>96</v>
      </c>
      <c r="BS493" t="s">
        <v>5633</v>
      </c>
      <c r="BT493" t="str">
        <f>HYPERLINK("https%3A%2F%2Fwww.webofscience.com%2Fwos%2Fwoscc%2Ffull-record%2FWOS:A1994MV54000010","View Full Record in Web of Science")</f>
        <v>View Full Record in Web of Science</v>
      </c>
    </row>
    <row r="494" spans="1:72" x14ac:dyDescent="0.15">
      <c r="A494" t="s">
        <v>72</v>
      </c>
      <c r="B494" t="s">
        <v>5634</v>
      </c>
      <c r="C494" t="s">
        <v>74</v>
      </c>
      <c r="D494" t="s">
        <v>74</v>
      </c>
      <c r="E494" t="s">
        <v>74</v>
      </c>
      <c r="F494" t="s">
        <v>5634</v>
      </c>
      <c r="G494" t="s">
        <v>74</v>
      </c>
      <c r="H494" t="s">
        <v>74</v>
      </c>
      <c r="I494" t="s">
        <v>5635</v>
      </c>
      <c r="J494" t="s">
        <v>806</v>
      </c>
      <c r="K494" t="s">
        <v>74</v>
      </c>
      <c r="L494" t="s">
        <v>74</v>
      </c>
      <c r="M494" t="s">
        <v>77</v>
      </c>
      <c r="N494" t="s">
        <v>78</v>
      </c>
      <c r="O494" t="s">
        <v>74</v>
      </c>
      <c r="P494" t="s">
        <v>74</v>
      </c>
      <c r="Q494" t="s">
        <v>74</v>
      </c>
      <c r="R494" t="s">
        <v>74</v>
      </c>
      <c r="S494" t="s">
        <v>74</v>
      </c>
      <c r="T494" t="s">
        <v>74</v>
      </c>
      <c r="U494" t="s">
        <v>5636</v>
      </c>
      <c r="V494" t="s">
        <v>5637</v>
      </c>
      <c r="W494" t="s">
        <v>74</v>
      </c>
      <c r="X494" t="s">
        <v>74</v>
      </c>
      <c r="Y494" t="s">
        <v>5638</v>
      </c>
      <c r="Z494" t="s">
        <v>74</v>
      </c>
      <c r="AA494" t="s">
        <v>5639</v>
      </c>
      <c r="AB494" t="s">
        <v>5640</v>
      </c>
      <c r="AC494" t="s">
        <v>74</v>
      </c>
      <c r="AD494" t="s">
        <v>74</v>
      </c>
      <c r="AE494" t="s">
        <v>74</v>
      </c>
      <c r="AF494" t="s">
        <v>74</v>
      </c>
      <c r="AG494">
        <v>20</v>
      </c>
      <c r="AH494">
        <v>27</v>
      </c>
      <c r="AI494">
        <v>33</v>
      </c>
      <c r="AJ494">
        <v>0</v>
      </c>
      <c r="AK494">
        <v>9</v>
      </c>
      <c r="AL494" t="s">
        <v>813</v>
      </c>
      <c r="AM494" t="s">
        <v>814</v>
      </c>
      <c r="AN494" t="s">
        <v>815</v>
      </c>
      <c r="AO494" t="s">
        <v>816</v>
      </c>
      <c r="AP494" t="s">
        <v>74</v>
      </c>
      <c r="AQ494" t="s">
        <v>74</v>
      </c>
      <c r="AR494" t="s">
        <v>806</v>
      </c>
      <c r="AS494" t="s">
        <v>188</v>
      </c>
      <c r="AT494" t="s">
        <v>5510</v>
      </c>
      <c r="AU494">
        <v>1994</v>
      </c>
      <c r="AV494">
        <v>22</v>
      </c>
      <c r="AW494">
        <v>2</v>
      </c>
      <c r="AX494" t="s">
        <v>74</v>
      </c>
      <c r="AY494" t="s">
        <v>74</v>
      </c>
      <c r="AZ494" t="s">
        <v>74</v>
      </c>
      <c r="BA494" t="s">
        <v>74</v>
      </c>
      <c r="BB494">
        <v>123</v>
      </c>
      <c r="BC494">
        <v>126</v>
      </c>
      <c r="BD494" t="s">
        <v>74</v>
      </c>
      <c r="BE494" t="s">
        <v>5641</v>
      </c>
      <c r="BF494" t="str">
        <f>HYPERLINK("http://dx.doi.org/10.1130/0091-7613(1994)022&lt;0123:IMORTW&gt;2.3.CO;2","http://dx.doi.org/10.1130/0091-7613(1994)022&lt;0123:IMORTW&gt;2.3.CO;2")</f>
        <v>http://dx.doi.org/10.1130/0091-7613(1994)022&lt;0123:IMORTW&gt;2.3.CO;2</v>
      </c>
      <c r="BG494" t="s">
        <v>74</v>
      </c>
      <c r="BH494" t="s">
        <v>74</v>
      </c>
      <c r="BI494">
        <v>4</v>
      </c>
      <c r="BJ494" t="s">
        <v>188</v>
      </c>
      <c r="BK494" t="s">
        <v>93</v>
      </c>
      <c r="BL494" t="s">
        <v>188</v>
      </c>
      <c r="BM494" t="s">
        <v>5642</v>
      </c>
      <c r="BN494" t="s">
        <v>74</v>
      </c>
      <c r="BO494" t="s">
        <v>74</v>
      </c>
      <c r="BP494" t="s">
        <v>74</v>
      </c>
      <c r="BQ494" t="s">
        <v>74</v>
      </c>
      <c r="BR494" t="s">
        <v>96</v>
      </c>
      <c r="BS494" t="s">
        <v>5643</v>
      </c>
      <c r="BT494" t="str">
        <f>HYPERLINK("https%3A%2F%2Fwww.webofscience.com%2Fwos%2Fwoscc%2Ffull-record%2FWOS:A1994MV53900007","View Full Record in Web of Science")</f>
        <v>View Full Record in Web of Science</v>
      </c>
    </row>
    <row r="495" spans="1:72" x14ac:dyDescent="0.15">
      <c r="A495" t="s">
        <v>72</v>
      </c>
      <c r="B495" t="s">
        <v>5644</v>
      </c>
      <c r="C495" t="s">
        <v>74</v>
      </c>
      <c r="D495" t="s">
        <v>74</v>
      </c>
      <c r="E495" t="s">
        <v>74</v>
      </c>
      <c r="F495" t="s">
        <v>5644</v>
      </c>
      <c r="G495" t="s">
        <v>74</v>
      </c>
      <c r="H495" t="s">
        <v>74</v>
      </c>
      <c r="I495" t="s">
        <v>5645</v>
      </c>
      <c r="J495" t="s">
        <v>338</v>
      </c>
      <c r="K495" t="s">
        <v>74</v>
      </c>
      <c r="L495" t="s">
        <v>74</v>
      </c>
      <c r="M495" t="s">
        <v>77</v>
      </c>
      <c r="N495" t="s">
        <v>78</v>
      </c>
      <c r="O495" t="s">
        <v>74</v>
      </c>
      <c r="P495" t="s">
        <v>74</v>
      </c>
      <c r="Q495" t="s">
        <v>74</v>
      </c>
      <c r="R495" t="s">
        <v>74</v>
      </c>
      <c r="S495" t="s">
        <v>74</v>
      </c>
      <c r="T495" t="s">
        <v>74</v>
      </c>
      <c r="U495" t="s">
        <v>74</v>
      </c>
      <c r="V495" t="s">
        <v>5646</v>
      </c>
      <c r="W495" t="s">
        <v>74</v>
      </c>
      <c r="X495" t="s">
        <v>74</v>
      </c>
      <c r="Y495" t="s">
        <v>5647</v>
      </c>
      <c r="Z495" t="s">
        <v>74</v>
      </c>
      <c r="AA495" t="s">
        <v>74</v>
      </c>
      <c r="AB495" t="s">
        <v>74</v>
      </c>
      <c r="AC495" t="s">
        <v>74</v>
      </c>
      <c r="AD495" t="s">
        <v>74</v>
      </c>
      <c r="AE495" t="s">
        <v>74</v>
      </c>
      <c r="AF495" t="s">
        <v>74</v>
      </c>
      <c r="AG495">
        <v>25</v>
      </c>
      <c r="AH495">
        <v>6</v>
      </c>
      <c r="AI495">
        <v>6</v>
      </c>
      <c r="AJ495">
        <v>0</v>
      </c>
      <c r="AK495">
        <v>0</v>
      </c>
      <c r="AL495" t="s">
        <v>284</v>
      </c>
      <c r="AM495" t="s">
        <v>285</v>
      </c>
      <c r="AN495" t="s">
        <v>2642</v>
      </c>
      <c r="AO495" t="s">
        <v>344</v>
      </c>
      <c r="AP495" t="s">
        <v>74</v>
      </c>
      <c r="AQ495" t="s">
        <v>74</v>
      </c>
      <c r="AR495" t="s">
        <v>345</v>
      </c>
      <c r="AS495" t="s">
        <v>346</v>
      </c>
      <c r="AT495" t="s">
        <v>5606</v>
      </c>
      <c r="AU495">
        <v>1994</v>
      </c>
      <c r="AV495">
        <v>21</v>
      </c>
      <c r="AW495">
        <v>3</v>
      </c>
      <c r="AX495" t="s">
        <v>74</v>
      </c>
      <c r="AY495" t="s">
        <v>74</v>
      </c>
      <c r="AZ495" t="s">
        <v>74</v>
      </c>
      <c r="BA495" t="s">
        <v>74</v>
      </c>
      <c r="BB495">
        <v>217</v>
      </c>
      <c r="BC495">
        <v>220</v>
      </c>
      <c r="BD495" t="s">
        <v>74</v>
      </c>
      <c r="BE495" t="s">
        <v>74</v>
      </c>
      <c r="BF495" t="s">
        <v>74</v>
      </c>
      <c r="BG495" t="s">
        <v>74</v>
      </c>
      <c r="BH495" t="s">
        <v>74</v>
      </c>
      <c r="BI495">
        <v>4</v>
      </c>
      <c r="BJ495" t="s">
        <v>187</v>
      </c>
      <c r="BK495" t="s">
        <v>93</v>
      </c>
      <c r="BL495" t="s">
        <v>188</v>
      </c>
      <c r="BM495" t="s">
        <v>5648</v>
      </c>
      <c r="BN495" t="s">
        <v>74</v>
      </c>
      <c r="BO495" t="s">
        <v>74</v>
      </c>
      <c r="BP495" t="s">
        <v>74</v>
      </c>
      <c r="BQ495" t="s">
        <v>74</v>
      </c>
      <c r="BR495" t="s">
        <v>96</v>
      </c>
      <c r="BS495" t="s">
        <v>5649</v>
      </c>
      <c r="BT495" t="str">
        <f>HYPERLINK("https%3A%2F%2Fwww.webofscience.com%2Fwos%2Fwoscc%2Ffull-record%2FWOS:A1994MX70900015","View Full Record in Web of Science")</f>
        <v>View Full Record in Web of Science</v>
      </c>
    </row>
    <row r="496" spans="1:72" x14ac:dyDescent="0.15">
      <c r="A496" t="s">
        <v>72</v>
      </c>
      <c r="B496" t="s">
        <v>5650</v>
      </c>
      <c r="C496" t="s">
        <v>74</v>
      </c>
      <c r="D496" t="s">
        <v>74</v>
      </c>
      <c r="E496" t="s">
        <v>74</v>
      </c>
      <c r="F496" t="s">
        <v>5650</v>
      </c>
      <c r="G496" t="s">
        <v>74</v>
      </c>
      <c r="H496" t="s">
        <v>74</v>
      </c>
      <c r="I496" t="s">
        <v>5651</v>
      </c>
      <c r="J496" t="s">
        <v>1617</v>
      </c>
      <c r="K496" t="s">
        <v>74</v>
      </c>
      <c r="L496" t="s">
        <v>74</v>
      </c>
      <c r="M496" t="s">
        <v>77</v>
      </c>
      <c r="N496" t="s">
        <v>78</v>
      </c>
      <c r="O496" t="s">
        <v>74</v>
      </c>
      <c r="P496" t="s">
        <v>74</v>
      </c>
      <c r="Q496" t="s">
        <v>74</v>
      </c>
      <c r="R496" t="s">
        <v>74</v>
      </c>
      <c r="S496" t="s">
        <v>74</v>
      </c>
      <c r="T496" t="s">
        <v>5652</v>
      </c>
      <c r="U496" t="s">
        <v>5653</v>
      </c>
      <c r="V496" t="s">
        <v>74</v>
      </c>
      <c r="W496" t="s">
        <v>5654</v>
      </c>
      <c r="X496" t="s">
        <v>5655</v>
      </c>
      <c r="Y496" t="s">
        <v>74</v>
      </c>
      <c r="Z496" t="s">
        <v>74</v>
      </c>
      <c r="AA496" t="s">
        <v>74</v>
      </c>
      <c r="AB496" t="s">
        <v>74</v>
      </c>
      <c r="AC496" t="s">
        <v>74</v>
      </c>
      <c r="AD496" t="s">
        <v>74</v>
      </c>
      <c r="AE496" t="s">
        <v>74</v>
      </c>
      <c r="AF496" t="s">
        <v>74</v>
      </c>
      <c r="AG496">
        <v>42</v>
      </c>
      <c r="AH496">
        <v>12</v>
      </c>
      <c r="AI496">
        <v>12</v>
      </c>
      <c r="AJ496">
        <v>0</v>
      </c>
      <c r="AK496">
        <v>9</v>
      </c>
      <c r="AL496" t="s">
        <v>1624</v>
      </c>
      <c r="AM496" t="s">
        <v>109</v>
      </c>
      <c r="AN496" t="s">
        <v>1625</v>
      </c>
      <c r="AO496" t="s">
        <v>1626</v>
      </c>
      <c r="AP496" t="s">
        <v>1627</v>
      </c>
      <c r="AQ496" t="s">
        <v>74</v>
      </c>
      <c r="AR496" t="s">
        <v>1628</v>
      </c>
      <c r="AS496" t="s">
        <v>1629</v>
      </c>
      <c r="AT496" t="s">
        <v>5510</v>
      </c>
      <c r="AU496">
        <v>1994</v>
      </c>
      <c r="AV496">
        <v>51</v>
      </c>
      <c r="AW496">
        <v>1</v>
      </c>
      <c r="AX496" t="s">
        <v>74</v>
      </c>
      <c r="AY496" t="s">
        <v>74</v>
      </c>
      <c r="AZ496" t="s">
        <v>74</v>
      </c>
      <c r="BA496" t="s">
        <v>74</v>
      </c>
      <c r="BB496">
        <v>11</v>
      </c>
      <c r="BC496">
        <v>18</v>
      </c>
      <c r="BD496" t="s">
        <v>74</v>
      </c>
      <c r="BE496" t="s">
        <v>5656</v>
      </c>
      <c r="BF496" t="str">
        <f>HYPERLINK("http://dx.doi.org/10.1006/jmsc.1994.1002","http://dx.doi.org/10.1006/jmsc.1994.1002")</f>
        <v>http://dx.doi.org/10.1006/jmsc.1994.1002</v>
      </c>
      <c r="BG496" t="s">
        <v>74</v>
      </c>
      <c r="BH496" t="s">
        <v>74</v>
      </c>
      <c r="BI496">
        <v>8</v>
      </c>
      <c r="BJ496" t="s">
        <v>1631</v>
      </c>
      <c r="BK496" t="s">
        <v>93</v>
      </c>
      <c r="BL496" t="s">
        <v>1631</v>
      </c>
      <c r="BM496" t="s">
        <v>5657</v>
      </c>
      <c r="BN496" t="s">
        <v>74</v>
      </c>
      <c r="BO496" t="s">
        <v>74</v>
      </c>
      <c r="BP496" t="s">
        <v>74</v>
      </c>
      <c r="BQ496" t="s">
        <v>74</v>
      </c>
      <c r="BR496" t="s">
        <v>96</v>
      </c>
      <c r="BS496" t="s">
        <v>5658</v>
      </c>
      <c r="BT496" t="str">
        <f>HYPERLINK("https%3A%2F%2Fwww.webofscience.com%2Fwos%2Fwoscc%2Ffull-record%2FWOS:A1994NL26900002","View Full Record in Web of Science")</f>
        <v>View Full Record in Web of Science</v>
      </c>
    </row>
    <row r="497" spans="1:72" x14ac:dyDescent="0.15">
      <c r="A497" t="s">
        <v>72</v>
      </c>
      <c r="B497" t="s">
        <v>5659</v>
      </c>
      <c r="C497" t="s">
        <v>74</v>
      </c>
      <c r="D497" t="s">
        <v>74</v>
      </c>
      <c r="E497" t="s">
        <v>74</v>
      </c>
      <c r="F497" t="s">
        <v>5659</v>
      </c>
      <c r="G497" t="s">
        <v>74</v>
      </c>
      <c r="H497" t="s">
        <v>74</v>
      </c>
      <c r="I497" t="s">
        <v>5660</v>
      </c>
      <c r="J497" t="s">
        <v>904</v>
      </c>
      <c r="K497" t="s">
        <v>74</v>
      </c>
      <c r="L497" t="s">
        <v>74</v>
      </c>
      <c r="M497" t="s">
        <v>77</v>
      </c>
      <c r="N497" t="s">
        <v>396</v>
      </c>
      <c r="O497" t="s">
        <v>74</v>
      </c>
      <c r="P497" t="s">
        <v>74</v>
      </c>
      <c r="Q497" t="s">
        <v>74</v>
      </c>
      <c r="R497" t="s">
        <v>74</v>
      </c>
      <c r="S497" t="s">
        <v>74</v>
      </c>
      <c r="T497" t="s">
        <v>74</v>
      </c>
      <c r="U497" t="s">
        <v>74</v>
      </c>
      <c r="V497" t="s">
        <v>74</v>
      </c>
      <c r="W497" t="s">
        <v>5661</v>
      </c>
      <c r="X497" t="s">
        <v>74</v>
      </c>
      <c r="Y497" t="s">
        <v>5662</v>
      </c>
      <c r="Z497" t="s">
        <v>74</v>
      </c>
      <c r="AA497" t="s">
        <v>74</v>
      </c>
      <c r="AB497" t="s">
        <v>74</v>
      </c>
      <c r="AC497" t="s">
        <v>74</v>
      </c>
      <c r="AD497" t="s">
        <v>74</v>
      </c>
      <c r="AE497" t="s">
        <v>74</v>
      </c>
      <c r="AF497" t="s">
        <v>74</v>
      </c>
      <c r="AG497">
        <v>0</v>
      </c>
      <c r="AH497">
        <v>0</v>
      </c>
      <c r="AI497">
        <v>0</v>
      </c>
      <c r="AJ497">
        <v>0</v>
      </c>
      <c r="AK497">
        <v>0</v>
      </c>
      <c r="AL497" t="s">
        <v>108</v>
      </c>
      <c r="AM497" t="s">
        <v>109</v>
      </c>
      <c r="AN497" t="s">
        <v>127</v>
      </c>
      <c r="AO497" t="s">
        <v>909</v>
      </c>
      <c r="AP497" t="s">
        <v>74</v>
      </c>
      <c r="AQ497" t="s">
        <v>74</v>
      </c>
      <c r="AR497" t="s">
        <v>910</v>
      </c>
      <c r="AS497" t="s">
        <v>911</v>
      </c>
      <c r="AT497" t="s">
        <v>5510</v>
      </c>
      <c r="AU497">
        <v>1994</v>
      </c>
      <c r="AV497">
        <v>56</v>
      </c>
      <c r="AW497">
        <v>2</v>
      </c>
      <c r="AX497" t="s">
        <v>74</v>
      </c>
      <c r="AY497" t="s">
        <v>74</v>
      </c>
      <c r="AZ497" t="s">
        <v>74</v>
      </c>
      <c r="BA497" t="s">
        <v>74</v>
      </c>
      <c r="BB497">
        <v>151</v>
      </c>
      <c r="BC497">
        <v>151</v>
      </c>
      <c r="BD497" t="s">
        <v>74</v>
      </c>
      <c r="BE497" t="s">
        <v>5663</v>
      </c>
      <c r="BF497" t="str">
        <f>HYPERLINK("http://dx.doi.org/10.1016/0021-9169(94)90026-4","http://dx.doi.org/10.1016/0021-9169(94)90026-4")</f>
        <v>http://dx.doi.org/10.1016/0021-9169(94)90026-4</v>
      </c>
      <c r="BG497" t="s">
        <v>74</v>
      </c>
      <c r="BH497" t="s">
        <v>74</v>
      </c>
      <c r="BI497">
        <v>1</v>
      </c>
      <c r="BJ497" t="s">
        <v>293</v>
      </c>
      <c r="BK497" t="s">
        <v>93</v>
      </c>
      <c r="BL497" t="s">
        <v>293</v>
      </c>
      <c r="BM497" t="s">
        <v>5664</v>
      </c>
      <c r="BN497" t="s">
        <v>74</v>
      </c>
      <c r="BO497" t="s">
        <v>74</v>
      </c>
      <c r="BP497" t="s">
        <v>74</v>
      </c>
      <c r="BQ497" t="s">
        <v>74</v>
      </c>
      <c r="BR497" t="s">
        <v>96</v>
      </c>
      <c r="BS497" t="s">
        <v>5665</v>
      </c>
      <c r="BT497" t="str">
        <f>HYPERLINK("https%3A%2F%2Fwww.webofscience.com%2Fwos%2Fwoscc%2Ffull-record%2FWOS:A1994MM18200001","View Full Record in Web of Science")</f>
        <v>View Full Record in Web of Science</v>
      </c>
    </row>
    <row r="498" spans="1:72" x14ac:dyDescent="0.15">
      <c r="A498" t="s">
        <v>72</v>
      </c>
      <c r="B498" t="s">
        <v>5666</v>
      </c>
      <c r="C498" t="s">
        <v>74</v>
      </c>
      <c r="D498" t="s">
        <v>74</v>
      </c>
      <c r="E498" t="s">
        <v>74</v>
      </c>
      <c r="F498" t="s">
        <v>5666</v>
      </c>
      <c r="G498" t="s">
        <v>74</v>
      </c>
      <c r="H498" t="s">
        <v>74</v>
      </c>
      <c r="I498" t="s">
        <v>5667</v>
      </c>
      <c r="J498" t="s">
        <v>904</v>
      </c>
      <c r="K498" t="s">
        <v>74</v>
      </c>
      <c r="L498" t="s">
        <v>74</v>
      </c>
      <c r="M498" t="s">
        <v>77</v>
      </c>
      <c r="N498" t="s">
        <v>1188</v>
      </c>
      <c r="O498" t="s">
        <v>5668</v>
      </c>
      <c r="P498" t="s">
        <v>5669</v>
      </c>
      <c r="Q498" t="s">
        <v>5670</v>
      </c>
      <c r="R498" t="s">
        <v>74</v>
      </c>
      <c r="S498" t="s">
        <v>74</v>
      </c>
      <c r="T498" t="s">
        <v>74</v>
      </c>
      <c r="U498" t="s">
        <v>5671</v>
      </c>
      <c r="V498" t="s">
        <v>5672</v>
      </c>
      <c r="W498" t="s">
        <v>5673</v>
      </c>
      <c r="X498" t="s">
        <v>3581</v>
      </c>
      <c r="Y498" t="s">
        <v>5674</v>
      </c>
      <c r="Z498" t="s">
        <v>74</v>
      </c>
      <c r="AA498" t="s">
        <v>5675</v>
      </c>
      <c r="AB498" t="s">
        <v>5676</v>
      </c>
      <c r="AC498" t="s">
        <v>74</v>
      </c>
      <c r="AD498" t="s">
        <v>74</v>
      </c>
      <c r="AE498" t="s">
        <v>74</v>
      </c>
      <c r="AF498" t="s">
        <v>74</v>
      </c>
      <c r="AG498">
        <v>32</v>
      </c>
      <c r="AH498">
        <v>0</v>
      </c>
      <c r="AI498">
        <v>0</v>
      </c>
      <c r="AJ498">
        <v>0</v>
      </c>
      <c r="AK498">
        <v>1</v>
      </c>
      <c r="AL498" t="s">
        <v>108</v>
      </c>
      <c r="AM498" t="s">
        <v>109</v>
      </c>
      <c r="AN498" t="s">
        <v>127</v>
      </c>
      <c r="AO498" t="s">
        <v>909</v>
      </c>
      <c r="AP498" t="s">
        <v>74</v>
      </c>
      <c r="AQ498" t="s">
        <v>74</v>
      </c>
      <c r="AR498" t="s">
        <v>910</v>
      </c>
      <c r="AS498" t="s">
        <v>911</v>
      </c>
      <c r="AT498" t="s">
        <v>5510</v>
      </c>
      <c r="AU498">
        <v>1994</v>
      </c>
      <c r="AV498">
        <v>56</v>
      </c>
      <c r="AW498">
        <v>2</v>
      </c>
      <c r="AX498" t="s">
        <v>74</v>
      </c>
      <c r="AY498" t="s">
        <v>74</v>
      </c>
      <c r="AZ498" t="s">
        <v>74</v>
      </c>
      <c r="BA498" t="s">
        <v>74</v>
      </c>
      <c r="BB498">
        <v>153</v>
      </c>
      <c r="BC498">
        <v>166</v>
      </c>
      <c r="BD498" t="s">
        <v>74</v>
      </c>
      <c r="BE498" t="s">
        <v>5677</v>
      </c>
      <c r="BF498" t="str">
        <f>HYPERLINK("http://dx.doi.org/10.1016/0021-9169(94)90027-2","http://dx.doi.org/10.1016/0021-9169(94)90027-2")</f>
        <v>http://dx.doi.org/10.1016/0021-9169(94)90027-2</v>
      </c>
      <c r="BG498" t="s">
        <v>74</v>
      </c>
      <c r="BH498" t="s">
        <v>74</v>
      </c>
      <c r="BI498">
        <v>14</v>
      </c>
      <c r="BJ498" t="s">
        <v>293</v>
      </c>
      <c r="BK498" t="s">
        <v>1201</v>
      </c>
      <c r="BL498" t="s">
        <v>293</v>
      </c>
      <c r="BM498" t="s">
        <v>5664</v>
      </c>
      <c r="BN498" t="s">
        <v>74</v>
      </c>
      <c r="BO498" t="s">
        <v>74</v>
      </c>
      <c r="BP498" t="s">
        <v>74</v>
      </c>
      <c r="BQ498" t="s">
        <v>74</v>
      </c>
      <c r="BR498" t="s">
        <v>96</v>
      </c>
      <c r="BS498" t="s">
        <v>5678</v>
      </c>
      <c r="BT498" t="str">
        <f>HYPERLINK("https%3A%2F%2Fwww.webofscience.com%2Fwos%2Fwoscc%2Ffull-record%2FWOS:A1994MM18200002","View Full Record in Web of Science")</f>
        <v>View Full Record in Web of Science</v>
      </c>
    </row>
    <row r="499" spans="1:72" x14ac:dyDescent="0.15">
      <c r="A499" t="s">
        <v>72</v>
      </c>
      <c r="B499" t="s">
        <v>5679</v>
      </c>
      <c r="C499" t="s">
        <v>74</v>
      </c>
      <c r="D499" t="s">
        <v>74</v>
      </c>
      <c r="E499" t="s">
        <v>74</v>
      </c>
      <c r="F499" t="s">
        <v>5679</v>
      </c>
      <c r="G499" t="s">
        <v>74</v>
      </c>
      <c r="H499" t="s">
        <v>74</v>
      </c>
      <c r="I499" t="s">
        <v>5680</v>
      </c>
      <c r="J499" t="s">
        <v>904</v>
      </c>
      <c r="K499" t="s">
        <v>74</v>
      </c>
      <c r="L499" t="s">
        <v>74</v>
      </c>
      <c r="M499" t="s">
        <v>77</v>
      </c>
      <c r="N499" t="s">
        <v>1188</v>
      </c>
      <c r="O499" t="s">
        <v>5668</v>
      </c>
      <c r="P499" t="s">
        <v>5669</v>
      </c>
      <c r="Q499" t="s">
        <v>5670</v>
      </c>
      <c r="R499" t="s">
        <v>74</v>
      </c>
      <c r="S499" t="s">
        <v>74</v>
      </c>
      <c r="T499" t="s">
        <v>74</v>
      </c>
      <c r="U499" t="s">
        <v>5681</v>
      </c>
      <c r="V499" t="s">
        <v>5682</v>
      </c>
      <c r="W499" t="s">
        <v>5683</v>
      </c>
      <c r="X499" t="s">
        <v>74</v>
      </c>
      <c r="Y499" t="s">
        <v>5684</v>
      </c>
      <c r="Z499" t="s">
        <v>74</v>
      </c>
      <c r="AA499" t="s">
        <v>74</v>
      </c>
      <c r="AB499" t="s">
        <v>74</v>
      </c>
      <c r="AC499" t="s">
        <v>74</v>
      </c>
      <c r="AD499" t="s">
        <v>74</v>
      </c>
      <c r="AE499" t="s">
        <v>74</v>
      </c>
      <c r="AF499" t="s">
        <v>74</v>
      </c>
      <c r="AG499">
        <v>24</v>
      </c>
      <c r="AH499">
        <v>9</v>
      </c>
      <c r="AI499">
        <v>9</v>
      </c>
      <c r="AJ499">
        <v>0</v>
      </c>
      <c r="AK499">
        <v>1</v>
      </c>
      <c r="AL499" t="s">
        <v>108</v>
      </c>
      <c r="AM499" t="s">
        <v>109</v>
      </c>
      <c r="AN499" t="s">
        <v>127</v>
      </c>
      <c r="AO499" t="s">
        <v>909</v>
      </c>
      <c r="AP499" t="s">
        <v>74</v>
      </c>
      <c r="AQ499" t="s">
        <v>74</v>
      </c>
      <c r="AR499" t="s">
        <v>910</v>
      </c>
      <c r="AS499" t="s">
        <v>911</v>
      </c>
      <c r="AT499" t="s">
        <v>5510</v>
      </c>
      <c r="AU499">
        <v>1994</v>
      </c>
      <c r="AV499">
        <v>56</v>
      </c>
      <c r="AW499">
        <v>2</v>
      </c>
      <c r="AX499" t="s">
        <v>74</v>
      </c>
      <c r="AY499" t="s">
        <v>74</v>
      </c>
      <c r="AZ499" t="s">
        <v>74</v>
      </c>
      <c r="BA499" t="s">
        <v>74</v>
      </c>
      <c r="BB499">
        <v>237</v>
      </c>
      <c r="BC499">
        <v>244</v>
      </c>
      <c r="BD499" t="s">
        <v>74</v>
      </c>
      <c r="BE499" t="s">
        <v>5685</v>
      </c>
      <c r="BF499" t="str">
        <f>HYPERLINK("http://dx.doi.org/10.1016/0021-9169(94)90033-7","http://dx.doi.org/10.1016/0021-9169(94)90033-7")</f>
        <v>http://dx.doi.org/10.1016/0021-9169(94)90033-7</v>
      </c>
      <c r="BG499" t="s">
        <v>74</v>
      </c>
      <c r="BH499" t="s">
        <v>74</v>
      </c>
      <c r="BI499">
        <v>8</v>
      </c>
      <c r="BJ499" t="s">
        <v>293</v>
      </c>
      <c r="BK499" t="s">
        <v>1201</v>
      </c>
      <c r="BL499" t="s">
        <v>293</v>
      </c>
      <c r="BM499" t="s">
        <v>5664</v>
      </c>
      <c r="BN499" t="s">
        <v>74</v>
      </c>
      <c r="BO499" t="s">
        <v>74</v>
      </c>
      <c r="BP499" t="s">
        <v>74</v>
      </c>
      <c r="BQ499" t="s">
        <v>74</v>
      </c>
      <c r="BR499" t="s">
        <v>96</v>
      </c>
      <c r="BS499" t="s">
        <v>5686</v>
      </c>
      <c r="BT499" t="str">
        <f>HYPERLINK("https%3A%2F%2Fwww.webofscience.com%2Fwos%2Fwoscc%2Ffull-record%2FWOS:A1994MM18200008","View Full Record in Web of Science")</f>
        <v>View Full Record in Web of Science</v>
      </c>
    </row>
    <row r="500" spans="1:72" x14ac:dyDescent="0.15">
      <c r="A500" t="s">
        <v>72</v>
      </c>
      <c r="B500" t="s">
        <v>5687</v>
      </c>
      <c r="C500" t="s">
        <v>74</v>
      </c>
      <c r="D500" t="s">
        <v>74</v>
      </c>
      <c r="E500" t="s">
        <v>74</v>
      </c>
      <c r="F500" t="s">
        <v>5687</v>
      </c>
      <c r="G500" t="s">
        <v>74</v>
      </c>
      <c r="H500" t="s">
        <v>74</v>
      </c>
      <c r="I500" t="s">
        <v>5688</v>
      </c>
      <c r="J500" t="s">
        <v>904</v>
      </c>
      <c r="K500" t="s">
        <v>74</v>
      </c>
      <c r="L500" t="s">
        <v>74</v>
      </c>
      <c r="M500" t="s">
        <v>77</v>
      </c>
      <c r="N500" t="s">
        <v>1188</v>
      </c>
      <c r="O500" t="s">
        <v>5668</v>
      </c>
      <c r="P500" t="s">
        <v>5669</v>
      </c>
      <c r="Q500" t="s">
        <v>5670</v>
      </c>
      <c r="R500" t="s">
        <v>74</v>
      </c>
      <c r="S500" t="s">
        <v>74</v>
      </c>
      <c r="T500" t="s">
        <v>74</v>
      </c>
      <c r="U500" t="s">
        <v>5689</v>
      </c>
      <c r="V500" t="s">
        <v>5690</v>
      </c>
      <c r="W500" t="s">
        <v>5691</v>
      </c>
      <c r="X500" t="s">
        <v>5692</v>
      </c>
      <c r="Y500" t="s">
        <v>5693</v>
      </c>
      <c r="Z500" t="s">
        <v>74</v>
      </c>
      <c r="AA500" t="s">
        <v>74</v>
      </c>
      <c r="AB500" t="s">
        <v>74</v>
      </c>
      <c r="AC500" t="s">
        <v>74</v>
      </c>
      <c r="AD500" t="s">
        <v>74</v>
      </c>
      <c r="AE500" t="s">
        <v>74</v>
      </c>
      <c r="AF500" t="s">
        <v>74</v>
      </c>
      <c r="AG500">
        <v>122</v>
      </c>
      <c r="AH500">
        <v>2</v>
      </c>
      <c r="AI500">
        <v>2</v>
      </c>
      <c r="AJ500">
        <v>0</v>
      </c>
      <c r="AK500">
        <v>0</v>
      </c>
      <c r="AL500" t="s">
        <v>108</v>
      </c>
      <c r="AM500" t="s">
        <v>109</v>
      </c>
      <c r="AN500" t="s">
        <v>127</v>
      </c>
      <c r="AO500" t="s">
        <v>909</v>
      </c>
      <c r="AP500" t="s">
        <v>74</v>
      </c>
      <c r="AQ500" t="s">
        <v>74</v>
      </c>
      <c r="AR500" t="s">
        <v>910</v>
      </c>
      <c r="AS500" t="s">
        <v>911</v>
      </c>
      <c r="AT500" t="s">
        <v>5510</v>
      </c>
      <c r="AU500">
        <v>1994</v>
      </c>
      <c r="AV500">
        <v>56</v>
      </c>
      <c r="AW500">
        <v>2</v>
      </c>
      <c r="AX500" t="s">
        <v>74</v>
      </c>
      <c r="AY500" t="s">
        <v>74</v>
      </c>
      <c r="AZ500" t="s">
        <v>74</v>
      </c>
      <c r="BA500" t="s">
        <v>74</v>
      </c>
      <c r="BB500">
        <v>245</v>
      </c>
      <c r="BC500">
        <v>263</v>
      </c>
      <c r="BD500" t="s">
        <v>74</v>
      </c>
      <c r="BE500" t="s">
        <v>5694</v>
      </c>
      <c r="BF500" t="str">
        <f>HYPERLINK("http://dx.doi.org/10.1016/0021-9169(94)90034-5","http://dx.doi.org/10.1016/0021-9169(94)90034-5")</f>
        <v>http://dx.doi.org/10.1016/0021-9169(94)90034-5</v>
      </c>
      <c r="BG500" t="s">
        <v>74</v>
      </c>
      <c r="BH500" t="s">
        <v>74</v>
      </c>
      <c r="BI500">
        <v>19</v>
      </c>
      <c r="BJ500" t="s">
        <v>293</v>
      </c>
      <c r="BK500" t="s">
        <v>1201</v>
      </c>
      <c r="BL500" t="s">
        <v>293</v>
      </c>
      <c r="BM500" t="s">
        <v>5664</v>
      </c>
      <c r="BN500" t="s">
        <v>74</v>
      </c>
      <c r="BO500" t="s">
        <v>74</v>
      </c>
      <c r="BP500" t="s">
        <v>74</v>
      </c>
      <c r="BQ500" t="s">
        <v>74</v>
      </c>
      <c r="BR500" t="s">
        <v>96</v>
      </c>
      <c r="BS500" t="s">
        <v>5695</v>
      </c>
      <c r="BT500" t="str">
        <f>HYPERLINK("https%3A%2F%2Fwww.webofscience.com%2Fwos%2Fwoscc%2Ffull-record%2FWOS:A1994MM18200009","View Full Record in Web of Science")</f>
        <v>View Full Record in Web of Science</v>
      </c>
    </row>
    <row r="501" spans="1:72" x14ac:dyDescent="0.15">
      <c r="A501" t="s">
        <v>72</v>
      </c>
      <c r="B501" t="s">
        <v>5696</v>
      </c>
      <c r="C501" t="s">
        <v>74</v>
      </c>
      <c r="D501" t="s">
        <v>74</v>
      </c>
      <c r="E501" t="s">
        <v>74</v>
      </c>
      <c r="F501" t="s">
        <v>5696</v>
      </c>
      <c r="G501" t="s">
        <v>74</v>
      </c>
      <c r="H501" t="s">
        <v>74</v>
      </c>
      <c r="I501" t="s">
        <v>5697</v>
      </c>
      <c r="J501" t="s">
        <v>5698</v>
      </c>
      <c r="K501" t="s">
        <v>74</v>
      </c>
      <c r="L501" t="s">
        <v>74</v>
      </c>
      <c r="M501" t="s">
        <v>77</v>
      </c>
      <c r="N501" t="s">
        <v>78</v>
      </c>
      <c r="O501" t="s">
        <v>74</v>
      </c>
      <c r="P501" t="s">
        <v>74</v>
      </c>
      <c r="Q501" t="s">
        <v>74</v>
      </c>
      <c r="R501" t="s">
        <v>74</v>
      </c>
      <c r="S501" t="s">
        <v>74</v>
      </c>
      <c r="T501" t="s">
        <v>5699</v>
      </c>
      <c r="U501" t="s">
        <v>5700</v>
      </c>
      <c r="V501" t="s">
        <v>5701</v>
      </c>
      <c r="W501" t="s">
        <v>74</v>
      </c>
      <c r="X501" t="s">
        <v>74</v>
      </c>
      <c r="Y501" t="s">
        <v>5702</v>
      </c>
      <c r="Z501" t="s">
        <v>74</v>
      </c>
      <c r="AA501" t="s">
        <v>5703</v>
      </c>
      <c r="AB501" t="s">
        <v>74</v>
      </c>
      <c r="AC501" t="s">
        <v>74</v>
      </c>
      <c r="AD501" t="s">
        <v>74</v>
      </c>
      <c r="AE501" t="s">
        <v>74</v>
      </c>
      <c r="AF501" t="s">
        <v>74</v>
      </c>
      <c r="AG501">
        <v>40</v>
      </c>
      <c r="AH501">
        <v>46</v>
      </c>
      <c r="AI501">
        <v>50</v>
      </c>
      <c r="AJ501">
        <v>0</v>
      </c>
      <c r="AK501">
        <v>29</v>
      </c>
      <c r="AL501" t="s">
        <v>5704</v>
      </c>
      <c r="AM501" t="s">
        <v>1078</v>
      </c>
      <c r="AN501" t="s">
        <v>5362</v>
      </c>
      <c r="AO501" t="s">
        <v>5705</v>
      </c>
      <c r="AP501" t="s">
        <v>74</v>
      </c>
      <c r="AQ501" t="s">
        <v>74</v>
      </c>
      <c r="AR501" t="s">
        <v>5706</v>
      </c>
      <c r="AS501" t="s">
        <v>5707</v>
      </c>
      <c r="AT501" t="s">
        <v>5510</v>
      </c>
      <c r="AU501">
        <v>1994</v>
      </c>
      <c r="AV501">
        <v>30</v>
      </c>
      <c r="AW501">
        <v>1</v>
      </c>
      <c r="AX501" t="s">
        <v>74</v>
      </c>
      <c r="AY501" t="s">
        <v>74</v>
      </c>
      <c r="AZ501" t="s">
        <v>74</v>
      </c>
      <c r="BA501" t="s">
        <v>74</v>
      </c>
      <c r="BB501">
        <v>8</v>
      </c>
      <c r="BC501">
        <v>16</v>
      </c>
      <c r="BD501" t="s">
        <v>74</v>
      </c>
      <c r="BE501" t="s">
        <v>5708</v>
      </c>
      <c r="BF501" t="str">
        <f>HYPERLINK("http://dx.doi.org/10.1111/j.0022-3646.1994.00008.x","http://dx.doi.org/10.1111/j.0022-3646.1994.00008.x")</f>
        <v>http://dx.doi.org/10.1111/j.0022-3646.1994.00008.x</v>
      </c>
      <c r="BG501" t="s">
        <v>74</v>
      </c>
      <c r="BH501" t="s">
        <v>74</v>
      </c>
      <c r="BI501">
        <v>9</v>
      </c>
      <c r="BJ501" t="s">
        <v>2503</v>
      </c>
      <c r="BK501" t="s">
        <v>93</v>
      </c>
      <c r="BL501" t="s">
        <v>2503</v>
      </c>
      <c r="BM501" t="s">
        <v>5709</v>
      </c>
      <c r="BN501" t="s">
        <v>74</v>
      </c>
      <c r="BO501" t="s">
        <v>74</v>
      </c>
      <c r="BP501" t="s">
        <v>74</v>
      </c>
      <c r="BQ501" t="s">
        <v>74</v>
      </c>
      <c r="BR501" t="s">
        <v>96</v>
      </c>
      <c r="BS501" t="s">
        <v>5710</v>
      </c>
      <c r="BT501" t="str">
        <f>HYPERLINK("https%3A%2F%2Fwww.webofscience.com%2Fwos%2Fwoscc%2Ffull-record%2FWOS:A1994MY59400002","View Full Record in Web of Science")</f>
        <v>View Full Record in Web of Science</v>
      </c>
    </row>
    <row r="502" spans="1:72" x14ac:dyDescent="0.15">
      <c r="A502" t="s">
        <v>72</v>
      </c>
      <c r="B502" t="s">
        <v>5711</v>
      </c>
      <c r="C502" t="s">
        <v>74</v>
      </c>
      <c r="D502" t="s">
        <v>74</v>
      </c>
      <c r="E502" t="s">
        <v>74</v>
      </c>
      <c r="F502" t="s">
        <v>5711</v>
      </c>
      <c r="G502" t="s">
        <v>74</v>
      </c>
      <c r="H502" t="s">
        <v>74</v>
      </c>
      <c r="I502" t="s">
        <v>5712</v>
      </c>
      <c r="J502" t="s">
        <v>5698</v>
      </c>
      <c r="K502" t="s">
        <v>74</v>
      </c>
      <c r="L502" t="s">
        <v>74</v>
      </c>
      <c r="M502" t="s">
        <v>77</v>
      </c>
      <c r="N502" t="s">
        <v>78</v>
      </c>
      <c r="O502" t="s">
        <v>74</v>
      </c>
      <c r="P502" t="s">
        <v>74</v>
      </c>
      <c r="Q502" t="s">
        <v>74</v>
      </c>
      <c r="R502" t="s">
        <v>74</v>
      </c>
      <c r="S502" t="s">
        <v>74</v>
      </c>
      <c r="T502" t="s">
        <v>5713</v>
      </c>
      <c r="U502" t="s">
        <v>5714</v>
      </c>
      <c r="V502" t="s">
        <v>5715</v>
      </c>
      <c r="W502" t="s">
        <v>5716</v>
      </c>
      <c r="X502" t="s">
        <v>2494</v>
      </c>
      <c r="Y502" t="s">
        <v>5717</v>
      </c>
      <c r="Z502" t="s">
        <v>74</v>
      </c>
      <c r="AA502" t="s">
        <v>5718</v>
      </c>
      <c r="AB502" t="s">
        <v>5719</v>
      </c>
      <c r="AC502" t="s">
        <v>74</v>
      </c>
      <c r="AD502" t="s">
        <v>74</v>
      </c>
      <c r="AE502" t="s">
        <v>74</v>
      </c>
      <c r="AF502" t="s">
        <v>74</v>
      </c>
      <c r="AG502">
        <v>71</v>
      </c>
      <c r="AH502">
        <v>63</v>
      </c>
      <c r="AI502">
        <v>66</v>
      </c>
      <c r="AJ502">
        <v>0</v>
      </c>
      <c r="AK502">
        <v>22</v>
      </c>
      <c r="AL502" t="s">
        <v>2129</v>
      </c>
      <c r="AM502" t="s">
        <v>1049</v>
      </c>
      <c r="AN502" t="s">
        <v>1050</v>
      </c>
      <c r="AO502" t="s">
        <v>5705</v>
      </c>
      <c r="AP502" t="s">
        <v>5720</v>
      </c>
      <c r="AQ502" t="s">
        <v>74</v>
      </c>
      <c r="AR502" t="s">
        <v>5706</v>
      </c>
      <c r="AS502" t="s">
        <v>5707</v>
      </c>
      <c r="AT502" t="s">
        <v>5510</v>
      </c>
      <c r="AU502">
        <v>1994</v>
      </c>
      <c r="AV502">
        <v>30</v>
      </c>
      <c r="AW502">
        <v>1</v>
      </c>
      <c r="AX502" t="s">
        <v>74</v>
      </c>
      <c r="AY502" t="s">
        <v>74</v>
      </c>
      <c r="AZ502" t="s">
        <v>74</v>
      </c>
      <c r="BA502" t="s">
        <v>74</v>
      </c>
      <c r="BB502">
        <v>67</v>
      </c>
      <c r="BC502">
        <v>80</v>
      </c>
      <c r="BD502" t="s">
        <v>74</v>
      </c>
      <c r="BE502" t="s">
        <v>74</v>
      </c>
      <c r="BF502" t="s">
        <v>74</v>
      </c>
      <c r="BG502" t="s">
        <v>74</v>
      </c>
      <c r="BH502" t="s">
        <v>74</v>
      </c>
      <c r="BI502">
        <v>14</v>
      </c>
      <c r="BJ502" t="s">
        <v>2503</v>
      </c>
      <c r="BK502" t="s">
        <v>93</v>
      </c>
      <c r="BL502" t="s">
        <v>2503</v>
      </c>
      <c r="BM502" t="s">
        <v>5709</v>
      </c>
      <c r="BN502" t="s">
        <v>74</v>
      </c>
      <c r="BO502" t="s">
        <v>74</v>
      </c>
      <c r="BP502" t="s">
        <v>74</v>
      </c>
      <c r="BQ502" t="s">
        <v>74</v>
      </c>
      <c r="BR502" t="s">
        <v>96</v>
      </c>
      <c r="BS502" t="s">
        <v>5721</v>
      </c>
      <c r="BT502" t="str">
        <f>HYPERLINK("https%3A%2F%2Fwww.webofscience.com%2Fwos%2Fwoscc%2Ffull-record%2FWOS:A1994MY59400009","View Full Record in Web of Science")</f>
        <v>View Full Record in Web of Science</v>
      </c>
    </row>
    <row r="503" spans="1:72" x14ac:dyDescent="0.15">
      <c r="A503" t="s">
        <v>72</v>
      </c>
      <c r="B503" t="s">
        <v>5722</v>
      </c>
      <c r="C503" t="s">
        <v>74</v>
      </c>
      <c r="D503" t="s">
        <v>74</v>
      </c>
      <c r="E503" t="s">
        <v>74</v>
      </c>
      <c r="F503" t="s">
        <v>5722</v>
      </c>
      <c r="G503" t="s">
        <v>74</v>
      </c>
      <c r="H503" t="s">
        <v>74</v>
      </c>
      <c r="I503" t="s">
        <v>5723</v>
      </c>
      <c r="J503" t="s">
        <v>5724</v>
      </c>
      <c r="K503" t="s">
        <v>74</v>
      </c>
      <c r="L503" t="s">
        <v>74</v>
      </c>
      <c r="M503" t="s">
        <v>77</v>
      </c>
      <c r="N503" t="s">
        <v>78</v>
      </c>
      <c r="O503" t="s">
        <v>74</v>
      </c>
      <c r="P503" t="s">
        <v>74</v>
      </c>
      <c r="Q503" t="s">
        <v>74</v>
      </c>
      <c r="R503" t="s">
        <v>74</v>
      </c>
      <c r="S503" t="s">
        <v>74</v>
      </c>
      <c r="T503" t="s">
        <v>74</v>
      </c>
      <c r="U503" t="s">
        <v>74</v>
      </c>
      <c r="V503" t="s">
        <v>5725</v>
      </c>
      <c r="W503" t="s">
        <v>74</v>
      </c>
      <c r="X503" t="s">
        <v>74</v>
      </c>
      <c r="Y503" t="s">
        <v>5726</v>
      </c>
      <c r="Z503" t="s">
        <v>74</v>
      </c>
      <c r="AA503" t="s">
        <v>74</v>
      </c>
      <c r="AB503" t="s">
        <v>74</v>
      </c>
      <c r="AC503" t="s">
        <v>74</v>
      </c>
      <c r="AD503" t="s">
        <v>74</v>
      </c>
      <c r="AE503" t="s">
        <v>74</v>
      </c>
      <c r="AF503" t="s">
        <v>74</v>
      </c>
      <c r="AG503">
        <v>37</v>
      </c>
      <c r="AH503">
        <v>6</v>
      </c>
      <c r="AI503">
        <v>6</v>
      </c>
      <c r="AJ503">
        <v>0</v>
      </c>
      <c r="AK503">
        <v>3</v>
      </c>
      <c r="AL503" t="s">
        <v>631</v>
      </c>
      <c r="AM503" t="s">
        <v>84</v>
      </c>
      <c r="AN503" t="s">
        <v>2067</v>
      </c>
      <c r="AO503" t="s">
        <v>5727</v>
      </c>
      <c r="AP503" t="s">
        <v>74</v>
      </c>
      <c r="AQ503" t="s">
        <v>74</v>
      </c>
      <c r="AR503" t="s">
        <v>5728</v>
      </c>
      <c r="AS503" t="s">
        <v>5729</v>
      </c>
      <c r="AT503" t="s">
        <v>5510</v>
      </c>
      <c r="AU503">
        <v>1994</v>
      </c>
      <c r="AV503">
        <v>74</v>
      </c>
      <c r="AW503">
        <v>1</v>
      </c>
      <c r="AX503" t="s">
        <v>74</v>
      </c>
      <c r="AY503" t="s">
        <v>74</v>
      </c>
      <c r="AZ503" t="s">
        <v>74</v>
      </c>
      <c r="BA503" t="s">
        <v>74</v>
      </c>
      <c r="BB503">
        <v>175</v>
      </c>
      <c r="BC503">
        <v>192</v>
      </c>
      <c r="BD503" t="s">
        <v>74</v>
      </c>
      <c r="BE503" t="s">
        <v>5730</v>
      </c>
      <c r="BF503" t="str">
        <f>HYPERLINK("http://dx.doi.org/10.1017/S0025315400035748","http://dx.doi.org/10.1017/S0025315400035748")</f>
        <v>http://dx.doi.org/10.1017/S0025315400035748</v>
      </c>
      <c r="BG503" t="s">
        <v>74</v>
      </c>
      <c r="BH503" t="s">
        <v>74</v>
      </c>
      <c r="BI503">
        <v>18</v>
      </c>
      <c r="BJ503" t="s">
        <v>1098</v>
      </c>
      <c r="BK503" t="s">
        <v>93</v>
      </c>
      <c r="BL503" t="s">
        <v>1098</v>
      </c>
      <c r="BM503" t="s">
        <v>5731</v>
      </c>
      <c r="BN503" t="s">
        <v>74</v>
      </c>
      <c r="BO503" t="s">
        <v>74</v>
      </c>
      <c r="BP503" t="s">
        <v>74</v>
      </c>
      <c r="BQ503" t="s">
        <v>74</v>
      </c>
      <c r="BR503" t="s">
        <v>96</v>
      </c>
      <c r="BS503" t="s">
        <v>5732</v>
      </c>
      <c r="BT503" t="str">
        <f>HYPERLINK("https%3A%2F%2Fwww.webofscience.com%2Fwos%2Fwoscc%2Ffull-record%2FWOS:A1994MZ15100015","View Full Record in Web of Science")</f>
        <v>View Full Record in Web of Science</v>
      </c>
    </row>
    <row r="504" spans="1:72" x14ac:dyDescent="0.15">
      <c r="A504" t="s">
        <v>72</v>
      </c>
      <c r="B504" t="s">
        <v>5733</v>
      </c>
      <c r="C504" t="s">
        <v>74</v>
      </c>
      <c r="D504" t="s">
        <v>74</v>
      </c>
      <c r="E504" t="s">
        <v>74</v>
      </c>
      <c r="F504" t="s">
        <v>5733</v>
      </c>
      <c r="G504" t="s">
        <v>74</v>
      </c>
      <c r="H504" t="s">
        <v>74</v>
      </c>
      <c r="I504" t="s">
        <v>5734</v>
      </c>
      <c r="J504" t="s">
        <v>5735</v>
      </c>
      <c r="K504" t="s">
        <v>74</v>
      </c>
      <c r="L504" t="s">
        <v>74</v>
      </c>
      <c r="M504" t="s">
        <v>77</v>
      </c>
      <c r="N504" t="s">
        <v>78</v>
      </c>
      <c r="O504" t="s">
        <v>74</v>
      </c>
      <c r="P504" t="s">
        <v>74</v>
      </c>
      <c r="Q504" t="s">
        <v>74</v>
      </c>
      <c r="R504" t="s">
        <v>74</v>
      </c>
      <c r="S504" t="s">
        <v>74</v>
      </c>
      <c r="T504" t="s">
        <v>5736</v>
      </c>
      <c r="U504" t="s">
        <v>74</v>
      </c>
      <c r="V504" t="s">
        <v>5737</v>
      </c>
      <c r="W504" t="s">
        <v>74</v>
      </c>
      <c r="X504" t="s">
        <v>74</v>
      </c>
      <c r="Y504" t="s">
        <v>5738</v>
      </c>
      <c r="Z504" t="s">
        <v>74</v>
      </c>
      <c r="AA504" t="s">
        <v>74</v>
      </c>
      <c r="AB504" t="s">
        <v>74</v>
      </c>
      <c r="AC504" t="s">
        <v>74</v>
      </c>
      <c r="AD504" t="s">
        <v>74</v>
      </c>
      <c r="AE504" t="s">
        <v>74</v>
      </c>
      <c r="AF504" t="s">
        <v>74</v>
      </c>
      <c r="AG504">
        <v>0</v>
      </c>
      <c r="AH504">
        <v>4</v>
      </c>
      <c r="AI504">
        <v>4</v>
      </c>
      <c r="AJ504">
        <v>0</v>
      </c>
      <c r="AK504">
        <v>1</v>
      </c>
      <c r="AL504" t="s">
        <v>5739</v>
      </c>
      <c r="AM504" t="s">
        <v>305</v>
      </c>
      <c r="AN504" t="s">
        <v>5740</v>
      </c>
      <c r="AO504" t="s">
        <v>5741</v>
      </c>
      <c r="AP504" t="s">
        <v>74</v>
      </c>
      <c r="AQ504" t="s">
        <v>74</v>
      </c>
      <c r="AR504" t="s">
        <v>5742</v>
      </c>
      <c r="AS504" t="s">
        <v>74</v>
      </c>
      <c r="AT504" t="s">
        <v>5510</v>
      </c>
      <c r="AU504">
        <v>1994</v>
      </c>
      <c r="AV504">
        <v>5</v>
      </c>
      <c r="AW504">
        <v>1</v>
      </c>
      <c r="AX504" t="s">
        <v>74</v>
      </c>
      <c r="AY504" t="s">
        <v>74</v>
      </c>
      <c r="AZ504" t="s">
        <v>74</v>
      </c>
      <c r="BA504" t="s">
        <v>74</v>
      </c>
      <c r="BB504">
        <v>4</v>
      </c>
      <c r="BC504">
        <v>10</v>
      </c>
      <c r="BD504" t="s">
        <v>74</v>
      </c>
      <c r="BE504" t="s">
        <v>5743</v>
      </c>
      <c r="BF504" t="str">
        <f>HYPERLINK("http://dx.doi.org/10.1580/0953-9859-5.1.4","http://dx.doi.org/10.1580/0953-9859-5.1.4")</f>
        <v>http://dx.doi.org/10.1580/0953-9859-5.1.4</v>
      </c>
      <c r="BG504" t="s">
        <v>74</v>
      </c>
      <c r="BH504" t="s">
        <v>74</v>
      </c>
      <c r="BI504">
        <v>7</v>
      </c>
      <c r="BJ504" t="s">
        <v>5744</v>
      </c>
      <c r="BK504" t="s">
        <v>93</v>
      </c>
      <c r="BL504" t="s">
        <v>5745</v>
      </c>
      <c r="BM504" t="s">
        <v>5746</v>
      </c>
      <c r="BN504" t="s">
        <v>74</v>
      </c>
      <c r="BO504" t="s">
        <v>74</v>
      </c>
      <c r="BP504" t="s">
        <v>74</v>
      </c>
      <c r="BQ504" t="s">
        <v>74</v>
      </c>
      <c r="BR504" t="s">
        <v>96</v>
      </c>
      <c r="BS504" t="s">
        <v>5747</v>
      </c>
      <c r="BT504" t="str">
        <f>HYPERLINK("https%3A%2F%2Fwww.webofscience.com%2Fwos%2Fwoscc%2Ffull-record%2FWOS:A1994NB01100002","View Full Record in Web of Science")</f>
        <v>View Full Record in Web of Science</v>
      </c>
    </row>
    <row r="505" spans="1:72" x14ac:dyDescent="0.15">
      <c r="A505" t="s">
        <v>72</v>
      </c>
      <c r="B505" t="s">
        <v>5748</v>
      </c>
      <c r="C505" t="s">
        <v>74</v>
      </c>
      <c r="D505" t="s">
        <v>74</v>
      </c>
      <c r="E505" t="s">
        <v>74</v>
      </c>
      <c r="F505" t="s">
        <v>5748</v>
      </c>
      <c r="G505" t="s">
        <v>74</v>
      </c>
      <c r="H505" t="s">
        <v>74</v>
      </c>
      <c r="I505" t="s">
        <v>5749</v>
      </c>
      <c r="J505" t="s">
        <v>3338</v>
      </c>
      <c r="K505" t="s">
        <v>74</v>
      </c>
      <c r="L505" t="s">
        <v>74</v>
      </c>
      <c r="M505" t="s">
        <v>77</v>
      </c>
      <c r="N505" t="s">
        <v>78</v>
      </c>
      <c r="O505" t="s">
        <v>74</v>
      </c>
      <c r="P505" t="s">
        <v>74</v>
      </c>
      <c r="Q505" t="s">
        <v>74</v>
      </c>
      <c r="R505" t="s">
        <v>74</v>
      </c>
      <c r="S505" t="s">
        <v>74</v>
      </c>
      <c r="T505" t="s">
        <v>74</v>
      </c>
      <c r="U505" t="s">
        <v>5750</v>
      </c>
      <c r="V505" t="s">
        <v>5751</v>
      </c>
      <c r="W505" t="s">
        <v>74</v>
      </c>
      <c r="X505" t="s">
        <v>74</v>
      </c>
      <c r="Y505" t="s">
        <v>5752</v>
      </c>
      <c r="Z505" t="s">
        <v>74</v>
      </c>
      <c r="AA505" t="s">
        <v>74</v>
      </c>
      <c r="AB505" t="s">
        <v>74</v>
      </c>
      <c r="AC505" t="s">
        <v>74</v>
      </c>
      <c r="AD505" t="s">
        <v>74</v>
      </c>
      <c r="AE505" t="s">
        <v>74</v>
      </c>
      <c r="AF505" t="s">
        <v>74</v>
      </c>
      <c r="AG505">
        <v>41</v>
      </c>
      <c r="AH505">
        <v>69</v>
      </c>
      <c r="AI505">
        <v>73</v>
      </c>
      <c r="AJ505">
        <v>0</v>
      </c>
      <c r="AK505">
        <v>14</v>
      </c>
      <c r="AL505" t="s">
        <v>179</v>
      </c>
      <c r="AM505" t="s">
        <v>180</v>
      </c>
      <c r="AN505" t="s">
        <v>181</v>
      </c>
      <c r="AO505" t="s">
        <v>3345</v>
      </c>
      <c r="AP505" t="s">
        <v>74</v>
      </c>
      <c r="AQ505" t="s">
        <v>74</v>
      </c>
      <c r="AR505" t="s">
        <v>3346</v>
      </c>
      <c r="AS505" t="s">
        <v>3347</v>
      </c>
      <c r="AT505" t="s">
        <v>5510</v>
      </c>
      <c r="AU505">
        <v>1994</v>
      </c>
      <c r="AV505">
        <v>45</v>
      </c>
      <c r="AW505">
        <v>3</v>
      </c>
      <c r="AX505" t="s">
        <v>74</v>
      </c>
      <c r="AY505" t="s">
        <v>74</v>
      </c>
      <c r="AZ505" t="s">
        <v>74</v>
      </c>
      <c r="BA505" t="s">
        <v>74</v>
      </c>
      <c r="BB505">
        <v>225</v>
      </c>
      <c r="BC505">
        <v>242</v>
      </c>
      <c r="BD505" t="s">
        <v>74</v>
      </c>
      <c r="BE505" t="s">
        <v>5753</v>
      </c>
      <c r="BF505" t="str">
        <f>HYPERLINK("http://dx.doi.org/10.1016/0304-4203(94)90006-X","http://dx.doi.org/10.1016/0304-4203(94)90006-X")</f>
        <v>http://dx.doi.org/10.1016/0304-4203(94)90006-X</v>
      </c>
      <c r="BG505" t="s">
        <v>74</v>
      </c>
      <c r="BH505" t="s">
        <v>74</v>
      </c>
      <c r="BI505">
        <v>18</v>
      </c>
      <c r="BJ505" t="s">
        <v>3349</v>
      </c>
      <c r="BK505" t="s">
        <v>93</v>
      </c>
      <c r="BL505" t="s">
        <v>3350</v>
      </c>
      <c r="BM505" t="s">
        <v>5754</v>
      </c>
      <c r="BN505" t="s">
        <v>74</v>
      </c>
      <c r="BO505" t="s">
        <v>315</v>
      </c>
      <c r="BP505" t="s">
        <v>74</v>
      </c>
      <c r="BQ505" t="s">
        <v>74</v>
      </c>
      <c r="BR505" t="s">
        <v>96</v>
      </c>
      <c r="BS505" t="s">
        <v>5755</v>
      </c>
      <c r="BT505" t="str">
        <f>HYPERLINK("https%3A%2F%2Fwww.webofscience.com%2Fwos%2Fwoscc%2Ffull-record%2FWOS:A1994MX88200006","View Full Record in Web of Science")</f>
        <v>View Full Record in Web of Science</v>
      </c>
    </row>
    <row r="506" spans="1:72" x14ac:dyDescent="0.15">
      <c r="A506" t="s">
        <v>72</v>
      </c>
      <c r="B506" t="s">
        <v>5756</v>
      </c>
      <c r="C506" t="s">
        <v>74</v>
      </c>
      <c r="D506" t="s">
        <v>74</v>
      </c>
      <c r="E506" t="s">
        <v>74</v>
      </c>
      <c r="F506" t="s">
        <v>5756</v>
      </c>
      <c r="G506" t="s">
        <v>74</v>
      </c>
      <c r="H506" t="s">
        <v>74</v>
      </c>
      <c r="I506" t="s">
        <v>5757</v>
      </c>
      <c r="J506" t="s">
        <v>5758</v>
      </c>
      <c r="K506" t="s">
        <v>74</v>
      </c>
      <c r="L506" t="s">
        <v>74</v>
      </c>
      <c r="M506" t="s">
        <v>859</v>
      </c>
      <c r="N506" t="s">
        <v>78</v>
      </c>
      <c r="O506" t="s">
        <v>74</v>
      </c>
      <c r="P506" t="s">
        <v>74</v>
      </c>
      <c r="Q506" t="s">
        <v>74</v>
      </c>
      <c r="R506" t="s">
        <v>74</v>
      </c>
      <c r="S506" t="s">
        <v>74</v>
      </c>
      <c r="T506" t="s">
        <v>74</v>
      </c>
      <c r="U506" t="s">
        <v>5759</v>
      </c>
      <c r="V506" t="s">
        <v>74</v>
      </c>
      <c r="W506" t="s">
        <v>5760</v>
      </c>
      <c r="X506" t="s">
        <v>5761</v>
      </c>
      <c r="Y506" t="s">
        <v>211</v>
      </c>
      <c r="Z506" t="s">
        <v>74</v>
      </c>
      <c r="AA506" t="s">
        <v>5762</v>
      </c>
      <c r="AB506" t="s">
        <v>74</v>
      </c>
      <c r="AC506" t="s">
        <v>74</v>
      </c>
      <c r="AD506" t="s">
        <v>74</v>
      </c>
      <c r="AE506" t="s">
        <v>74</v>
      </c>
      <c r="AF506" t="s">
        <v>74</v>
      </c>
      <c r="AG506">
        <v>21</v>
      </c>
      <c r="AH506">
        <v>1</v>
      </c>
      <c r="AI506">
        <v>1</v>
      </c>
      <c r="AJ506">
        <v>0</v>
      </c>
      <c r="AK506">
        <v>0</v>
      </c>
      <c r="AL506" t="s">
        <v>862</v>
      </c>
      <c r="AM506" t="s">
        <v>863</v>
      </c>
      <c r="AN506" t="s">
        <v>879</v>
      </c>
      <c r="AO506" t="s">
        <v>5763</v>
      </c>
      <c r="AP506" t="s">
        <v>74</v>
      </c>
      <c r="AQ506" t="s">
        <v>74</v>
      </c>
      <c r="AR506" t="s">
        <v>5764</v>
      </c>
      <c r="AS506" t="s">
        <v>5765</v>
      </c>
      <c r="AT506" t="s">
        <v>5510</v>
      </c>
      <c r="AU506">
        <v>1994</v>
      </c>
      <c r="AV506">
        <v>76</v>
      </c>
      <c r="AW506">
        <v>2</v>
      </c>
      <c r="AX506" t="s">
        <v>74</v>
      </c>
      <c r="AY506" t="s">
        <v>74</v>
      </c>
      <c r="AZ506" t="s">
        <v>74</v>
      </c>
      <c r="BA506" t="s">
        <v>74</v>
      </c>
      <c r="BB506">
        <v>237</v>
      </c>
      <c r="BC506">
        <v>241</v>
      </c>
      <c r="BD506" t="s">
        <v>74</v>
      </c>
      <c r="BE506" t="s">
        <v>74</v>
      </c>
      <c r="BF506" t="s">
        <v>74</v>
      </c>
      <c r="BG506" t="s">
        <v>74</v>
      </c>
      <c r="BH506" t="s">
        <v>74</v>
      </c>
      <c r="BI506">
        <v>5</v>
      </c>
      <c r="BJ506" t="s">
        <v>5766</v>
      </c>
      <c r="BK506" t="s">
        <v>93</v>
      </c>
      <c r="BL506" t="s">
        <v>5766</v>
      </c>
      <c r="BM506" t="s">
        <v>5767</v>
      </c>
      <c r="BN506" t="s">
        <v>74</v>
      </c>
      <c r="BO506" t="s">
        <v>74</v>
      </c>
      <c r="BP506" t="s">
        <v>74</v>
      </c>
      <c r="BQ506" t="s">
        <v>74</v>
      </c>
      <c r="BR506" t="s">
        <v>96</v>
      </c>
      <c r="BS506" t="s">
        <v>5768</v>
      </c>
      <c r="BT506" t="str">
        <f>HYPERLINK("https%3A%2F%2Fwww.webofscience.com%2Fwos%2Fwoscc%2Ffull-record%2FWOS:A1994NE40000008","View Full Record in Web of Science")</f>
        <v>View Full Record in Web of Science</v>
      </c>
    </row>
    <row r="507" spans="1:72" x14ac:dyDescent="0.15">
      <c r="A507" t="s">
        <v>72</v>
      </c>
      <c r="B507" t="s">
        <v>5769</v>
      </c>
      <c r="C507" t="s">
        <v>74</v>
      </c>
      <c r="D507" t="s">
        <v>74</v>
      </c>
      <c r="E507" t="s">
        <v>74</v>
      </c>
      <c r="F507" t="s">
        <v>5769</v>
      </c>
      <c r="G507" t="s">
        <v>74</v>
      </c>
      <c r="H507" t="s">
        <v>74</v>
      </c>
      <c r="I507" t="s">
        <v>5770</v>
      </c>
      <c r="J507" t="s">
        <v>3446</v>
      </c>
      <c r="K507" t="s">
        <v>74</v>
      </c>
      <c r="L507" t="s">
        <v>74</v>
      </c>
      <c r="M507" t="s">
        <v>77</v>
      </c>
      <c r="N507" t="s">
        <v>78</v>
      </c>
      <c r="O507" t="s">
        <v>74</v>
      </c>
      <c r="P507" t="s">
        <v>74</v>
      </c>
      <c r="Q507" t="s">
        <v>74</v>
      </c>
      <c r="R507" t="s">
        <v>74</v>
      </c>
      <c r="S507" t="s">
        <v>74</v>
      </c>
      <c r="T507" t="s">
        <v>74</v>
      </c>
      <c r="U507" t="s">
        <v>5771</v>
      </c>
      <c r="V507" t="s">
        <v>5772</v>
      </c>
      <c r="W507" t="s">
        <v>5773</v>
      </c>
      <c r="X507" t="s">
        <v>5774</v>
      </c>
      <c r="Y507" t="s">
        <v>5775</v>
      </c>
      <c r="Z507" t="s">
        <v>74</v>
      </c>
      <c r="AA507" t="s">
        <v>5776</v>
      </c>
      <c r="AB507" t="s">
        <v>5777</v>
      </c>
      <c r="AC507" t="s">
        <v>74</v>
      </c>
      <c r="AD507" t="s">
        <v>74</v>
      </c>
      <c r="AE507" t="s">
        <v>74</v>
      </c>
      <c r="AF507" t="s">
        <v>74</v>
      </c>
      <c r="AG507">
        <v>37</v>
      </c>
      <c r="AH507">
        <v>76</v>
      </c>
      <c r="AI507">
        <v>81</v>
      </c>
      <c r="AJ507">
        <v>0</v>
      </c>
      <c r="AK507">
        <v>14</v>
      </c>
      <c r="AL507" t="s">
        <v>284</v>
      </c>
      <c r="AM507" t="s">
        <v>285</v>
      </c>
      <c r="AN507" t="s">
        <v>286</v>
      </c>
      <c r="AO507" t="s">
        <v>3451</v>
      </c>
      <c r="AP507" t="s">
        <v>5778</v>
      </c>
      <c r="AQ507" t="s">
        <v>74</v>
      </c>
      <c r="AR507" t="s">
        <v>3446</v>
      </c>
      <c r="AS507" t="s">
        <v>3452</v>
      </c>
      <c r="AT507" t="s">
        <v>5510</v>
      </c>
      <c r="AU507">
        <v>1994</v>
      </c>
      <c r="AV507">
        <v>9</v>
      </c>
      <c r="AW507">
        <v>1</v>
      </c>
      <c r="AX507" t="s">
        <v>74</v>
      </c>
      <c r="AY507" t="s">
        <v>74</v>
      </c>
      <c r="AZ507" t="s">
        <v>74</v>
      </c>
      <c r="BA507" t="s">
        <v>74</v>
      </c>
      <c r="BB507">
        <v>7</v>
      </c>
      <c r="BC507">
        <v>29</v>
      </c>
      <c r="BD507" t="s">
        <v>74</v>
      </c>
      <c r="BE507" t="s">
        <v>5779</v>
      </c>
      <c r="BF507" t="str">
        <f>HYPERLINK("http://dx.doi.org/10.1029/93PA02446","http://dx.doi.org/10.1029/93PA02446")</f>
        <v>http://dx.doi.org/10.1029/93PA02446</v>
      </c>
      <c r="BG507" t="s">
        <v>74</v>
      </c>
      <c r="BH507" t="s">
        <v>74</v>
      </c>
      <c r="BI507">
        <v>23</v>
      </c>
      <c r="BJ507" t="s">
        <v>3454</v>
      </c>
      <c r="BK507" t="s">
        <v>93</v>
      </c>
      <c r="BL507" t="s">
        <v>3455</v>
      </c>
      <c r="BM507" t="s">
        <v>5780</v>
      </c>
      <c r="BN507" t="s">
        <v>74</v>
      </c>
      <c r="BO507" t="s">
        <v>74</v>
      </c>
      <c r="BP507" t="s">
        <v>74</v>
      </c>
      <c r="BQ507" t="s">
        <v>74</v>
      </c>
      <c r="BR507" t="s">
        <v>96</v>
      </c>
      <c r="BS507" t="s">
        <v>5781</v>
      </c>
      <c r="BT507" t="str">
        <f>HYPERLINK("https%3A%2F%2Fwww.webofscience.com%2Fwos%2Fwoscc%2Ffull-record%2FWOS:A1994MV94300002","View Full Record in Web of Science")</f>
        <v>View Full Record in Web of Science</v>
      </c>
    </row>
    <row r="508" spans="1:72" x14ac:dyDescent="0.15">
      <c r="A508" t="s">
        <v>72</v>
      </c>
      <c r="B508" t="s">
        <v>5782</v>
      </c>
      <c r="C508" t="s">
        <v>74</v>
      </c>
      <c r="D508" t="s">
        <v>74</v>
      </c>
      <c r="E508" t="s">
        <v>74</v>
      </c>
      <c r="F508" t="s">
        <v>5782</v>
      </c>
      <c r="G508" t="s">
        <v>74</v>
      </c>
      <c r="H508" t="s">
        <v>74</v>
      </c>
      <c r="I508" t="s">
        <v>5783</v>
      </c>
      <c r="J508" t="s">
        <v>132</v>
      </c>
      <c r="K508" t="s">
        <v>74</v>
      </c>
      <c r="L508" t="s">
        <v>74</v>
      </c>
      <c r="M508" t="s">
        <v>77</v>
      </c>
      <c r="N508" t="s">
        <v>78</v>
      </c>
      <c r="O508" t="s">
        <v>74</v>
      </c>
      <c r="P508" t="s">
        <v>74</v>
      </c>
      <c r="Q508" t="s">
        <v>74</v>
      </c>
      <c r="R508" t="s">
        <v>74</v>
      </c>
      <c r="S508" t="s">
        <v>74</v>
      </c>
      <c r="T508" t="s">
        <v>74</v>
      </c>
      <c r="U508" t="s">
        <v>5784</v>
      </c>
      <c r="V508" t="s">
        <v>5785</v>
      </c>
      <c r="W508" t="s">
        <v>5786</v>
      </c>
      <c r="X508" t="s">
        <v>5787</v>
      </c>
      <c r="Y508" t="s">
        <v>5788</v>
      </c>
      <c r="Z508" t="s">
        <v>74</v>
      </c>
      <c r="AA508" t="s">
        <v>5789</v>
      </c>
      <c r="AB508" t="s">
        <v>5790</v>
      </c>
      <c r="AC508" t="s">
        <v>74</v>
      </c>
      <c r="AD508" t="s">
        <v>74</v>
      </c>
      <c r="AE508" t="s">
        <v>74</v>
      </c>
      <c r="AF508" t="s">
        <v>74</v>
      </c>
      <c r="AG508">
        <v>68</v>
      </c>
      <c r="AH508">
        <v>35</v>
      </c>
      <c r="AI508">
        <v>37</v>
      </c>
      <c r="AJ508">
        <v>0</v>
      </c>
      <c r="AK508">
        <v>7</v>
      </c>
      <c r="AL508" t="s">
        <v>153</v>
      </c>
      <c r="AM508" t="s">
        <v>84</v>
      </c>
      <c r="AN508" t="s">
        <v>154</v>
      </c>
      <c r="AO508" t="s">
        <v>139</v>
      </c>
      <c r="AP508" t="s">
        <v>74</v>
      </c>
      <c r="AQ508" t="s">
        <v>74</v>
      </c>
      <c r="AR508" t="s">
        <v>141</v>
      </c>
      <c r="AS508" t="s">
        <v>142</v>
      </c>
      <c r="AT508" t="s">
        <v>5510</v>
      </c>
      <c r="AU508">
        <v>1994</v>
      </c>
      <c r="AV508">
        <v>14</v>
      </c>
      <c r="AW508">
        <v>2</v>
      </c>
      <c r="AX508" t="s">
        <v>74</v>
      </c>
      <c r="AY508" t="s">
        <v>74</v>
      </c>
      <c r="AZ508" t="s">
        <v>74</v>
      </c>
      <c r="BA508" t="s">
        <v>74</v>
      </c>
      <c r="BB508">
        <v>77</v>
      </c>
      <c r="BC508">
        <v>90</v>
      </c>
      <c r="BD508" t="s">
        <v>74</v>
      </c>
      <c r="BE508" t="s">
        <v>74</v>
      </c>
      <c r="BF508" t="s">
        <v>74</v>
      </c>
      <c r="BG508" t="s">
        <v>74</v>
      </c>
      <c r="BH508" t="s">
        <v>74</v>
      </c>
      <c r="BI508">
        <v>14</v>
      </c>
      <c r="BJ508" t="s">
        <v>143</v>
      </c>
      <c r="BK508" t="s">
        <v>93</v>
      </c>
      <c r="BL508" t="s">
        <v>144</v>
      </c>
      <c r="BM508" t="s">
        <v>5791</v>
      </c>
      <c r="BN508" t="s">
        <v>74</v>
      </c>
      <c r="BO508" t="s">
        <v>74</v>
      </c>
      <c r="BP508" t="s">
        <v>74</v>
      </c>
      <c r="BQ508" t="s">
        <v>74</v>
      </c>
      <c r="BR508" t="s">
        <v>96</v>
      </c>
      <c r="BS508" t="s">
        <v>5792</v>
      </c>
      <c r="BT508" t="str">
        <f>HYPERLINK("https%3A%2F%2Fwww.webofscience.com%2Fwos%2Fwoscc%2Ffull-record%2FWOS:A1994MX31700001","View Full Record in Web of Science")</f>
        <v>View Full Record in Web of Science</v>
      </c>
    </row>
    <row r="509" spans="1:72" x14ac:dyDescent="0.15">
      <c r="A509" t="s">
        <v>72</v>
      </c>
      <c r="B509" t="s">
        <v>5793</v>
      </c>
      <c r="C509" t="s">
        <v>74</v>
      </c>
      <c r="D509" t="s">
        <v>74</v>
      </c>
      <c r="E509" t="s">
        <v>74</v>
      </c>
      <c r="F509" t="s">
        <v>5793</v>
      </c>
      <c r="G509" t="s">
        <v>74</v>
      </c>
      <c r="H509" t="s">
        <v>74</v>
      </c>
      <c r="I509" t="s">
        <v>5794</v>
      </c>
      <c r="J509" t="s">
        <v>132</v>
      </c>
      <c r="K509" t="s">
        <v>74</v>
      </c>
      <c r="L509" t="s">
        <v>74</v>
      </c>
      <c r="M509" t="s">
        <v>77</v>
      </c>
      <c r="N509" t="s">
        <v>78</v>
      </c>
      <c r="O509" t="s">
        <v>74</v>
      </c>
      <c r="P509" t="s">
        <v>74</v>
      </c>
      <c r="Q509" t="s">
        <v>74</v>
      </c>
      <c r="R509" t="s">
        <v>74</v>
      </c>
      <c r="S509" t="s">
        <v>74</v>
      </c>
      <c r="T509" t="s">
        <v>74</v>
      </c>
      <c r="U509" t="s">
        <v>5795</v>
      </c>
      <c r="V509" t="s">
        <v>5796</v>
      </c>
      <c r="W509" t="s">
        <v>5797</v>
      </c>
      <c r="X509" t="s">
        <v>5798</v>
      </c>
      <c r="Y509" t="s">
        <v>5799</v>
      </c>
      <c r="Z509" t="s">
        <v>74</v>
      </c>
      <c r="AA509" t="s">
        <v>5800</v>
      </c>
      <c r="AB509" t="s">
        <v>5801</v>
      </c>
      <c r="AC509" t="s">
        <v>74</v>
      </c>
      <c r="AD509" t="s">
        <v>74</v>
      </c>
      <c r="AE509" t="s">
        <v>74</v>
      </c>
      <c r="AF509" t="s">
        <v>74</v>
      </c>
      <c r="AG509">
        <v>24</v>
      </c>
      <c r="AH509">
        <v>37</v>
      </c>
      <c r="AI509">
        <v>38</v>
      </c>
      <c r="AJ509">
        <v>0</v>
      </c>
      <c r="AK509">
        <v>2</v>
      </c>
      <c r="AL509" t="s">
        <v>153</v>
      </c>
      <c r="AM509" t="s">
        <v>84</v>
      </c>
      <c r="AN509" t="s">
        <v>154</v>
      </c>
      <c r="AO509" t="s">
        <v>139</v>
      </c>
      <c r="AP509" t="s">
        <v>74</v>
      </c>
      <c r="AQ509" t="s">
        <v>74</v>
      </c>
      <c r="AR509" t="s">
        <v>141</v>
      </c>
      <c r="AS509" t="s">
        <v>142</v>
      </c>
      <c r="AT509" t="s">
        <v>5510</v>
      </c>
      <c r="AU509">
        <v>1994</v>
      </c>
      <c r="AV509">
        <v>14</v>
      </c>
      <c r="AW509">
        <v>2</v>
      </c>
      <c r="AX509" t="s">
        <v>74</v>
      </c>
      <c r="AY509" t="s">
        <v>74</v>
      </c>
      <c r="AZ509" t="s">
        <v>74</v>
      </c>
      <c r="BA509" t="s">
        <v>74</v>
      </c>
      <c r="BB509">
        <v>91</v>
      </c>
      <c r="BC509">
        <v>95</v>
      </c>
      <c r="BD509" t="s">
        <v>74</v>
      </c>
      <c r="BE509" t="s">
        <v>74</v>
      </c>
      <c r="BF509" t="s">
        <v>74</v>
      </c>
      <c r="BG509" t="s">
        <v>74</v>
      </c>
      <c r="BH509" t="s">
        <v>74</v>
      </c>
      <c r="BI509">
        <v>5</v>
      </c>
      <c r="BJ509" t="s">
        <v>143</v>
      </c>
      <c r="BK509" t="s">
        <v>93</v>
      </c>
      <c r="BL509" t="s">
        <v>144</v>
      </c>
      <c r="BM509" t="s">
        <v>5791</v>
      </c>
      <c r="BN509" t="s">
        <v>74</v>
      </c>
      <c r="BO509" t="s">
        <v>74</v>
      </c>
      <c r="BP509" t="s">
        <v>74</v>
      </c>
      <c r="BQ509" t="s">
        <v>74</v>
      </c>
      <c r="BR509" t="s">
        <v>96</v>
      </c>
      <c r="BS509" t="s">
        <v>5802</v>
      </c>
      <c r="BT509" t="str">
        <f>HYPERLINK("https%3A%2F%2Fwww.webofscience.com%2Fwos%2Fwoscc%2Ffull-record%2FWOS:A1994MX31700002","View Full Record in Web of Science")</f>
        <v>View Full Record in Web of Science</v>
      </c>
    </row>
    <row r="510" spans="1:72" x14ac:dyDescent="0.15">
      <c r="A510" t="s">
        <v>72</v>
      </c>
      <c r="B510" t="s">
        <v>5803</v>
      </c>
      <c r="C510" t="s">
        <v>74</v>
      </c>
      <c r="D510" t="s">
        <v>74</v>
      </c>
      <c r="E510" t="s">
        <v>74</v>
      </c>
      <c r="F510" t="s">
        <v>5803</v>
      </c>
      <c r="G510" t="s">
        <v>74</v>
      </c>
      <c r="H510" t="s">
        <v>74</v>
      </c>
      <c r="I510" t="s">
        <v>5804</v>
      </c>
      <c r="J510" t="s">
        <v>132</v>
      </c>
      <c r="K510" t="s">
        <v>74</v>
      </c>
      <c r="L510" t="s">
        <v>74</v>
      </c>
      <c r="M510" t="s">
        <v>77</v>
      </c>
      <c r="N510" t="s">
        <v>78</v>
      </c>
      <c r="O510" t="s">
        <v>74</v>
      </c>
      <c r="P510" t="s">
        <v>74</v>
      </c>
      <c r="Q510" t="s">
        <v>74</v>
      </c>
      <c r="R510" t="s">
        <v>74</v>
      </c>
      <c r="S510" t="s">
        <v>74</v>
      </c>
      <c r="T510" t="s">
        <v>74</v>
      </c>
      <c r="U510" t="s">
        <v>5805</v>
      </c>
      <c r="V510" t="s">
        <v>5806</v>
      </c>
      <c r="W510" t="s">
        <v>4083</v>
      </c>
      <c r="X510" t="s">
        <v>136</v>
      </c>
      <c r="Y510" t="s">
        <v>5807</v>
      </c>
      <c r="Z510" t="s">
        <v>74</v>
      </c>
      <c r="AA510" t="s">
        <v>74</v>
      </c>
      <c r="AB510" t="s">
        <v>5808</v>
      </c>
      <c r="AC510" t="s">
        <v>74</v>
      </c>
      <c r="AD510" t="s">
        <v>74</v>
      </c>
      <c r="AE510" t="s">
        <v>74</v>
      </c>
      <c r="AF510" t="s">
        <v>74</v>
      </c>
      <c r="AG510">
        <v>17</v>
      </c>
      <c r="AH510">
        <v>8</v>
      </c>
      <c r="AI510">
        <v>11</v>
      </c>
      <c r="AJ510">
        <v>0</v>
      </c>
      <c r="AK510">
        <v>3</v>
      </c>
      <c r="AL510" t="s">
        <v>153</v>
      </c>
      <c r="AM510" t="s">
        <v>84</v>
      </c>
      <c r="AN510" t="s">
        <v>154</v>
      </c>
      <c r="AO510" t="s">
        <v>139</v>
      </c>
      <c r="AP510" t="s">
        <v>74</v>
      </c>
      <c r="AQ510" t="s">
        <v>74</v>
      </c>
      <c r="AR510" t="s">
        <v>141</v>
      </c>
      <c r="AS510" t="s">
        <v>142</v>
      </c>
      <c r="AT510" t="s">
        <v>5510</v>
      </c>
      <c r="AU510">
        <v>1994</v>
      </c>
      <c r="AV510">
        <v>14</v>
      </c>
      <c r="AW510">
        <v>2</v>
      </c>
      <c r="AX510" t="s">
        <v>74</v>
      </c>
      <c r="AY510" t="s">
        <v>74</v>
      </c>
      <c r="AZ510" t="s">
        <v>74</v>
      </c>
      <c r="BA510" t="s">
        <v>74</v>
      </c>
      <c r="BB510">
        <v>117</v>
      </c>
      <c r="BC510">
        <v>122</v>
      </c>
      <c r="BD510" t="s">
        <v>74</v>
      </c>
      <c r="BE510" t="s">
        <v>74</v>
      </c>
      <c r="BF510" t="s">
        <v>74</v>
      </c>
      <c r="BG510" t="s">
        <v>74</v>
      </c>
      <c r="BH510" t="s">
        <v>74</v>
      </c>
      <c r="BI510">
        <v>6</v>
      </c>
      <c r="BJ510" t="s">
        <v>143</v>
      </c>
      <c r="BK510" t="s">
        <v>93</v>
      </c>
      <c r="BL510" t="s">
        <v>144</v>
      </c>
      <c r="BM510" t="s">
        <v>5791</v>
      </c>
      <c r="BN510" t="s">
        <v>74</v>
      </c>
      <c r="BO510" t="s">
        <v>74</v>
      </c>
      <c r="BP510" t="s">
        <v>74</v>
      </c>
      <c r="BQ510" t="s">
        <v>74</v>
      </c>
      <c r="BR510" t="s">
        <v>96</v>
      </c>
      <c r="BS510" t="s">
        <v>5809</v>
      </c>
      <c r="BT510" t="str">
        <f>HYPERLINK("https%3A%2F%2Fwww.webofscience.com%2Fwos%2Fwoscc%2Ffull-record%2FWOS:A1994MX31700005","View Full Record in Web of Science")</f>
        <v>View Full Record in Web of Science</v>
      </c>
    </row>
    <row r="511" spans="1:72" x14ac:dyDescent="0.15">
      <c r="A511" t="s">
        <v>72</v>
      </c>
      <c r="B511" t="s">
        <v>5810</v>
      </c>
      <c r="C511" t="s">
        <v>74</v>
      </c>
      <c r="D511" t="s">
        <v>74</v>
      </c>
      <c r="E511" t="s">
        <v>74</v>
      </c>
      <c r="F511" t="s">
        <v>5810</v>
      </c>
      <c r="G511" t="s">
        <v>74</v>
      </c>
      <c r="H511" t="s">
        <v>74</v>
      </c>
      <c r="I511" t="s">
        <v>5811</v>
      </c>
      <c r="J511" t="s">
        <v>132</v>
      </c>
      <c r="K511" t="s">
        <v>74</v>
      </c>
      <c r="L511" t="s">
        <v>74</v>
      </c>
      <c r="M511" t="s">
        <v>77</v>
      </c>
      <c r="N511" t="s">
        <v>78</v>
      </c>
      <c r="O511" t="s">
        <v>74</v>
      </c>
      <c r="P511" t="s">
        <v>74</v>
      </c>
      <c r="Q511" t="s">
        <v>74</v>
      </c>
      <c r="R511" t="s">
        <v>74</v>
      </c>
      <c r="S511" t="s">
        <v>74</v>
      </c>
      <c r="T511" t="s">
        <v>74</v>
      </c>
      <c r="U511" t="s">
        <v>5812</v>
      </c>
      <c r="V511" t="s">
        <v>5813</v>
      </c>
      <c r="W511" t="s">
        <v>4083</v>
      </c>
      <c r="X511" t="s">
        <v>136</v>
      </c>
      <c r="Y511" t="s">
        <v>5814</v>
      </c>
      <c r="Z511" t="s">
        <v>74</v>
      </c>
      <c r="AA511" t="s">
        <v>559</v>
      </c>
      <c r="AB511" t="s">
        <v>560</v>
      </c>
      <c r="AC511" t="s">
        <v>74</v>
      </c>
      <c r="AD511" t="s">
        <v>74</v>
      </c>
      <c r="AE511" t="s">
        <v>74</v>
      </c>
      <c r="AF511" t="s">
        <v>74</v>
      </c>
      <c r="AG511">
        <v>21</v>
      </c>
      <c r="AH511">
        <v>54</v>
      </c>
      <c r="AI511">
        <v>59</v>
      </c>
      <c r="AJ511">
        <v>0</v>
      </c>
      <c r="AK511">
        <v>8</v>
      </c>
      <c r="AL511" t="s">
        <v>153</v>
      </c>
      <c r="AM511" t="s">
        <v>84</v>
      </c>
      <c r="AN511" t="s">
        <v>154</v>
      </c>
      <c r="AO511" t="s">
        <v>139</v>
      </c>
      <c r="AP511" t="s">
        <v>74</v>
      </c>
      <c r="AQ511" t="s">
        <v>74</v>
      </c>
      <c r="AR511" t="s">
        <v>141</v>
      </c>
      <c r="AS511" t="s">
        <v>142</v>
      </c>
      <c r="AT511" t="s">
        <v>5510</v>
      </c>
      <c r="AU511">
        <v>1994</v>
      </c>
      <c r="AV511">
        <v>14</v>
      </c>
      <c r="AW511">
        <v>2</v>
      </c>
      <c r="AX511" t="s">
        <v>74</v>
      </c>
      <c r="AY511" t="s">
        <v>74</v>
      </c>
      <c r="AZ511" t="s">
        <v>74</v>
      </c>
      <c r="BA511" t="s">
        <v>74</v>
      </c>
      <c r="BB511">
        <v>123</v>
      </c>
      <c r="BC511">
        <v>126</v>
      </c>
      <c r="BD511" t="s">
        <v>74</v>
      </c>
      <c r="BE511" t="s">
        <v>74</v>
      </c>
      <c r="BF511" t="s">
        <v>74</v>
      </c>
      <c r="BG511" t="s">
        <v>74</v>
      </c>
      <c r="BH511" t="s">
        <v>74</v>
      </c>
      <c r="BI511">
        <v>4</v>
      </c>
      <c r="BJ511" t="s">
        <v>143</v>
      </c>
      <c r="BK511" t="s">
        <v>93</v>
      </c>
      <c r="BL511" t="s">
        <v>144</v>
      </c>
      <c r="BM511" t="s">
        <v>5791</v>
      </c>
      <c r="BN511" t="s">
        <v>74</v>
      </c>
      <c r="BO511" t="s">
        <v>74</v>
      </c>
      <c r="BP511" t="s">
        <v>74</v>
      </c>
      <c r="BQ511" t="s">
        <v>74</v>
      </c>
      <c r="BR511" t="s">
        <v>96</v>
      </c>
      <c r="BS511" t="s">
        <v>5815</v>
      </c>
      <c r="BT511" t="str">
        <f>HYPERLINK("https%3A%2F%2Fwww.webofscience.com%2Fwos%2Fwoscc%2Ffull-record%2FWOS:A1994MX31700006","View Full Record in Web of Science")</f>
        <v>View Full Record in Web of Science</v>
      </c>
    </row>
    <row r="512" spans="1:72" x14ac:dyDescent="0.15">
      <c r="A512" t="s">
        <v>72</v>
      </c>
      <c r="B512" t="s">
        <v>5816</v>
      </c>
      <c r="C512" t="s">
        <v>74</v>
      </c>
      <c r="D512" t="s">
        <v>74</v>
      </c>
      <c r="E512" t="s">
        <v>74</v>
      </c>
      <c r="F512" t="s">
        <v>5816</v>
      </c>
      <c r="G512" t="s">
        <v>74</v>
      </c>
      <c r="H512" t="s">
        <v>74</v>
      </c>
      <c r="I512" t="s">
        <v>5817</v>
      </c>
      <c r="J512" t="s">
        <v>132</v>
      </c>
      <c r="K512" t="s">
        <v>74</v>
      </c>
      <c r="L512" t="s">
        <v>74</v>
      </c>
      <c r="M512" t="s">
        <v>77</v>
      </c>
      <c r="N512" t="s">
        <v>78</v>
      </c>
      <c r="O512" t="s">
        <v>74</v>
      </c>
      <c r="P512" t="s">
        <v>74</v>
      </c>
      <c r="Q512" t="s">
        <v>74</v>
      </c>
      <c r="R512" t="s">
        <v>74</v>
      </c>
      <c r="S512" t="s">
        <v>74</v>
      </c>
      <c r="T512" t="s">
        <v>74</v>
      </c>
      <c r="U512" t="s">
        <v>5818</v>
      </c>
      <c r="V512" t="s">
        <v>5819</v>
      </c>
      <c r="W512" t="s">
        <v>5820</v>
      </c>
      <c r="X512" t="s">
        <v>5821</v>
      </c>
      <c r="Y512" t="s">
        <v>74</v>
      </c>
      <c r="Z512" t="s">
        <v>74</v>
      </c>
      <c r="AA512" t="s">
        <v>74</v>
      </c>
      <c r="AB512" t="s">
        <v>74</v>
      </c>
      <c r="AC512" t="s">
        <v>74</v>
      </c>
      <c r="AD512" t="s">
        <v>74</v>
      </c>
      <c r="AE512" t="s">
        <v>74</v>
      </c>
      <c r="AF512" t="s">
        <v>74</v>
      </c>
      <c r="AG512">
        <v>28</v>
      </c>
      <c r="AH512">
        <v>19</v>
      </c>
      <c r="AI512">
        <v>20</v>
      </c>
      <c r="AJ512">
        <v>1</v>
      </c>
      <c r="AK512">
        <v>12</v>
      </c>
      <c r="AL512" t="s">
        <v>83</v>
      </c>
      <c r="AM512" t="s">
        <v>84</v>
      </c>
      <c r="AN512" t="s">
        <v>85</v>
      </c>
      <c r="AO512" t="s">
        <v>139</v>
      </c>
      <c r="AP512" t="s">
        <v>140</v>
      </c>
      <c r="AQ512" t="s">
        <v>74</v>
      </c>
      <c r="AR512" t="s">
        <v>141</v>
      </c>
      <c r="AS512" t="s">
        <v>142</v>
      </c>
      <c r="AT512" t="s">
        <v>5510</v>
      </c>
      <c r="AU512">
        <v>1994</v>
      </c>
      <c r="AV512">
        <v>14</v>
      </c>
      <c r="AW512">
        <v>2</v>
      </c>
      <c r="AX512" t="s">
        <v>74</v>
      </c>
      <c r="AY512" t="s">
        <v>74</v>
      </c>
      <c r="AZ512" t="s">
        <v>74</v>
      </c>
      <c r="BA512" t="s">
        <v>74</v>
      </c>
      <c r="BB512">
        <v>127</v>
      </c>
      <c r="BC512">
        <v>136</v>
      </c>
      <c r="BD512" t="s">
        <v>74</v>
      </c>
      <c r="BE512" t="s">
        <v>74</v>
      </c>
      <c r="BF512" t="s">
        <v>74</v>
      </c>
      <c r="BG512" t="s">
        <v>74</v>
      </c>
      <c r="BH512" t="s">
        <v>74</v>
      </c>
      <c r="BI512">
        <v>10</v>
      </c>
      <c r="BJ512" t="s">
        <v>143</v>
      </c>
      <c r="BK512" t="s">
        <v>93</v>
      </c>
      <c r="BL512" t="s">
        <v>144</v>
      </c>
      <c r="BM512" t="s">
        <v>5791</v>
      </c>
      <c r="BN512" t="s">
        <v>74</v>
      </c>
      <c r="BO512" t="s">
        <v>74</v>
      </c>
      <c r="BP512" t="s">
        <v>74</v>
      </c>
      <c r="BQ512" t="s">
        <v>74</v>
      </c>
      <c r="BR512" t="s">
        <v>96</v>
      </c>
      <c r="BS512" t="s">
        <v>5822</v>
      </c>
      <c r="BT512" t="str">
        <f>HYPERLINK("https%3A%2F%2Fwww.webofscience.com%2Fwos%2Fwoscc%2Ffull-record%2FWOS:A1994MX31700007","View Full Record in Web of Science")</f>
        <v>View Full Record in Web of Science</v>
      </c>
    </row>
    <row r="513" spans="1:72" x14ac:dyDescent="0.15">
      <c r="A513" t="s">
        <v>72</v>
      </c>
      <c r="B513" t="s">
        <v>5823</v>
      </c>
      <c r="C513" t="s">
        <v>74</v>
      </c>
      <c r="D513" t="s">
        <v>74</v>
      </c>
      <c r="E513" t="s">
        <v>74</v>
      </c>
      <c r="F513" t="s">
        <v>5823</v>
      </c>
      <c r="G513" t="s">
        <v>74</v>
      </c>
      <c r="H513" t="s">
        <v>74</v>
      </c>
      <c r="I513" t="s">
        <v>5824</v>
      </c>
      <c r="J513" t="s">
        <v>132</v>
      </c>
      <c r="K513" t="s">
        <v>74</v>
      </c>
      <c r="L513" t="s">
        <v>74</v>
      </c>
      <c r="M513" t="s">
        <v>77</v>
      </c>
      <c r="N513" t="s">
        <v>78</v>
      </c>
      <c r="O513" t="s">
        <v>74</v>
      </c>
      <c r="P513" t="s">
        <v>74</v>
      </c>
      <c r="Q513" t="s">
        <v>74</v>
      </c>
      <c r="R513" t="s">
        <v>74</v>
      </c>
      <c r="S513" t="s">
        <v>74</v>
      </c>
      <c r="T513" t="s">
        <v>74</v>
      </c>
      <c r="U513" t="s">
        <v>5825</v>
      </c>
      <c r="V513" t="s">
        <v>5826</v>
      </c>
      <c r="W513" t="s">
        <v>74</v>
      </c>
      <c r="X513" t="s">
        <v>74</v>
      </c>
      <c r="Y513" t="s">
        <v>5827</v>
      </c>
      <c r="Z513" t="s">
        <v>74</v>
      </c>
      <c r="AA513" t="s">
        <v>74</v>
      </c>
      <c r="AB513" t="s">
        <v>74</v>
      </c>
      <c r="AC513" t="s">
        <v>74</v>
      </c>
      <c r="AD513" t="s">
        <v>74</v>
      </c>
      <c r="AE513" t="s">
        <v>74</v>
      </c>
      <c r="AF513" t="s">
        <v>74</v>
      </c>
      <c r="AG513">
        <v>24</v>
      </c>
      <c r="AH513">
        <v>25</v>
      </c>
      <c r="AI513">
        <v>29</v>
      </c>
      <c r="AJ513">
        <v>1</v>
      </c>
      <c r="AK513">
        <v>5</v>
      </c>
      <c r="AL513" t="s">
        <v>153</v>
      </c>
      <c r="AM513" t="s">
        <v>84</v>
      </c>
      <c r="AN513" t="s">
        <v>154</v>
      </c>
      <c r="AO513" t="s">
        <v>139</v>
      </c>
      <c r="AP513" t="s">
        <v>74</v>
      </c>
      <c r="AQ513" t="s">
        <v>74</v>
      </c>
      <c r="AR513" t="s">
        <v>141</v>
      </c>
      <c r="AS513" t="s">
        <v>142</v>
      </c>
      <c r="AT513" t="s">
        <v>5510</v>
      </c>
      <c r="AU513">
        <v>1994</v>
      </c>
      <c r="AV513">
        <v>14</v>
      </c>
      <c r="AW513">
        <v>2</v>
      </c>
      <c r="AX513" t="s">
        <v>74</v>
      </c>
      <c r="AY513" t="s">
        <v>74</v>
      </c>
      <c r="AZ513" t="s">
        <v>74</v>
      </c>
      <c r="BA513" t="s">
        <v>74</v>
      </c>
      <c r="BB513">
        <v>143</v>
      </c>
      <c r="BC513">
        <v>145</v>
      </c>
      <c r="BD513" t="s">
        <v>74</v>
      </c>
      <c r="BE513" t="s">
        <v>74</v>
      </c>
      <c r="BF513" t="s">
        <v>74</v>
      </c>
      <c r="BG513" t="s">
        <v>74</v>
      </c>
      <c r="BH513" t="s">
        <v>74</v>
      </c>
      <c r="BI513">
        <v>3</v>
      </c>
      <c r="BJ513" t="s">
        <v>143</v>
      </c>
      <c r="BK513" t="s">
        <v>93</v>
      </c>
      <c r="BL513" t="s">
        <v>144</v>
      </c>
      <c r="BM513" t="s">
        <v>5791</v>
      </c>
      <c r="BN513" t="s">
        <v>74</v>
      </c>
      <c r="BO513" t="s">
        <v>74</v>
      </c>
      <c r="BP513" t="s">
        <v>74</v>
      </c>
      <c r="BQ513" t="s">
        <v>74</v>
      </c>
      <c r="BR513" t="s">
        <v>96</v>
      </c>
      <c r="BS513" t="s">
        <v>5828</v>
      </c>
      <c r="BT513" t="str">
        <f>HYPERLINK("https%3A%2F%2Fwww.webofscience.com%2Fwos%2Fwoscc%2Ffull-record%2FWOS:A1994MX31700009","View Full Record in Web of Science")</f>
        <v>View Full Record in Web of Science</v>
      </c>
    </row>
    <row r="514" spans="1:72" x14ac:dyDescent="0.15">
      <c r="A514" t="s">
        <v>72</v>
      </c>
      <c r="B514" t="s">
        <v>5829</v>
      </c>
      <c r="C514" t="s">
        <v>74</v>
      </c>
      <c r="D514" t="s">
        <v>74</v>
      </c>
      <c r="E514" t="s">
        <v>74</v>
      </c>
      <c r="F514" t="s">
        <v>5829</v>
      </c>
      <c r="G514" t="s">
        <v>74</v>
      </c>
      <c r="H514" t="s">
        <v>74</v>
      </c>
      <c r="I514" t="s">
        <v>5830</v>
      </c>
      <c r="J514" t="s">
        <v>5831</v>
      </c>
      <c r="K514" t="s">
        <v>74</v>
      </c>
      <c r="L514" t="s">
        <v>74</v>
      </c>
      <c r="M514" t="s">
        <v>77</v>
      </c>
      <c r="N514" t="s">
        <v>78</v>
      </c>
      <c r="O514" t="s">
        <v>74</v>
      </c>
      <c r="P514" t="s">
        <v>74</v>
      </c>
      <c r="Q514" t="s">
        <v>74</v>
      </c>
      <c r="R514" t="s">
        <v>74</v>
      </c>
      <c r="S514" t="s">
        <v>74</v>
      </c>
      <c r="T514" t="s">
        <v>74</v>
      </c>
      <c r="U514" t="s">
        <v>5832</v>
      </c>
      <c r="V514" t="s">
        <v>5833</v>
      </c>
      <c r="W514" t="s">
        <v>74</v>
      </c>
      <c r="X514" t="s">
        <v>74</v>
      </c>
      <c r="Y514" t="s">
        <v>5834</v>
      </c>
      <c r="Z514" t="s">
        <v>74</v>
      </c>
      <c r="AA514" t="s">
        <v>74</v>
      </c>
      <c r="AB514" t="s">
        <v>74</v>
      </c>
      <c r="AC514" t="s">
        <v>74</v>
      </c>
      <c r="AD514" t="s">
        <v>74</v>
      </c>
      <c r="AE514" t="s">
        <v>74</v>
      </c>
      <c r="AF514" t="s">
        <v>74</v>
      </c>
      <c r="AG514">
        <v>9</v>
      </c>
      <c r="AH514">
        <v>637</v>
      </c>
      <c r="AI514">
        <v>737</v>
      </c>
      <c r="AJ514">
        <v>2</v>
      </c>
      <c r="AK514">
        <v>72</v>
      </c>
      <c r="AL514" t="s">
        <v>489</v>
      </c>
      <c r="AM514" t="s">
        <v>109</v>
      </c>
      <c r="AN514" t="s">
        <v>490</v>
      </c>
      <c r="AO514" t="s">
        <v>5835</v>
      </c>
      <c r="AP514" t="s">
        <v>74</v>
      </c>
      <c r="AQ514" t="s">
        <v>74</v>
      </c>
      <c r="AR514" t="s">
        <v>5836</v>
      </c>
      <c r="AS514" t="s">
        <v>5837</v>
      </c>
      <c r="AT514" t="s">
        <v>5510</v>
      </c>
      <c r="AU514">
        <v>1994</v>
      </c>
      <c r="AV514">
        <v>66</v>
      </c>
      <c r="AW514">
        <v>2</v>
      </c>
      <c r="AX514" t="s">
        <v>74</v>
      </c>
      <c r="AY514" t="s">
        <v>74</v>
      </c>
      <c r="AZ514" t="s">
        <v>74</v>
      </c>
      <c r="BA514" t="s">
        <v>74</v>
      </c>
      <c r="BB514">
        <v>273</v>
      </c>
      <c r="BC514">
        <v>276</v>
      </c>
      <c r="BD514" t="s">
        <v>74</v>
      </c>
      <c r="BE514" t="s">
        <v>5838</v>
      </c>
      <c r="BF514" t="str">
        <f>HYPERLINK("http://dx.doi.org/10.1351/pac199466020273","http://dx.doi.org/10.1351/pac199466020273")</f>
        <v>http://dx.doi.org/10.1351/pac199466020273</v>
      </c>
      <c r="BG514" t="s">
        <v>74</v>
      </c>
      <c r="BH514" t="s">
        <v>74</v>
      </c>
      <c r="BI514">
        <v>4</v>
      </c>
      <c r="BJ514" t="s">
        <v>201</v>
      </c>
      <c r="BK514" t="s">
        <v>93</v>
      </c>
      <c r="BL514" t="s">
        <v>202</v>
      </c>
      <c r="BM514" t="s">
        <v>5839</v>
      </c>
      <c r="BN514" t="s">
        <v>74</v>
      </c>
      <c r="BO514" t="s">
        <v>334</v>
      </c>
      <c r="BP514" t="s">
        <v>74</v>
      </c>
      <c r="BQ514" t="s">
        <v>74</v>
      </c>
      <c r="BR514" t="s">
        <v>96</v>
      </c>
      <c r="BS514" t="s">
        <v>5840</v>
      </c>
      <c r="BT514" t="str">
        <f>HYPERLINK("https%3A%2F%2Fwww.webofscience.com%2Fwos%2Fwoscc%2Ffull-record%2FWOS:A1994NE47900008","View Full Record in Web of Science")</f>
        <v>View Full Record in Web of Science</v>
      </c>
    </row>
    <row r="515" spans="1:72" x14ac:dyDescent="0.15">
      <c r="A515" t="s">
        <v>72</v>
      </c>
      <c r="B515" t="s">
        <v>5841</v>
      </c>
      <c r="C515" t="s">
        <v>74</v>
      </c>
      <c r="D515" t="s">
        <v>74</v>
      </c>
      <c r="E515" t="s">
        <v>74</v>
      </c>
      <c r="F515" t="s">
        <v>5841</v>
      </c>
      <c r="G515" t="s">
        <v>74</v>
      </c>
      <c r="H515" t="s">
        <v>74</v>
      </c>
      <c r="I515" t="s">
        <v>5842</v>
      </c>
      <c r="J515" t="s">
        <v>5843</v>
      </c>
      <c r="K515" t="s">
        <v>74</v>
      </c>
      <c r="L515" t="s">
        <v>74</v>
      </c>
      <c r="M515" t="s">
        <v>77</v>
      </c>
      <c r="N515" t="s">
        <v>78</v>
      </c>
      <c r="O515" t="s">
        <v>74</v>
      </c>
      <c r="P515" t="s">
        <v>74</v>
      </c>
      <c r="Q515" t="s">
        <v>74</v>
      </c>
      <c r="R515" t="s">
        <v>74</v>
      </c>
      <c r="S515" t="s">
        <v>74</v>
      </c>
      <c r="T515" t="s">
        <v>74</v>
      </c>
      <c r="U515" t="s">
        <v>5844</v>
      </c>
      <c r="V515" t="s">
        <v>5845</v>
      </c>
      <c r="W515" t="s">
        <v>5846</v>
      </c>
      <c r="X515" t="s">
        <v>5847</v>
      </c>
      <c r="Y515" t="s">
        <v>5848</v>
      </c>
      <c r="Z515" t="s">
        <v>74</v>
      </c>
      <c r="AA515" t="s">
        <v>5849</v>
      </c>
      <c r="AB515" t="s">
        <v>74</v>
      </c>
      <c r="AC515" t="s">
        <v>74</v>
      </c>
      <c r="AD515" t="s">
        <v>74</v>
      </c>
      <c r="AE515" t="s">
        <v>74</v>
      </c>
      <c r="AF515" t="s">
        <v>74</v>
      </c>
      <c r="AG515">
        <v>25</v>
      </c>
      <c r="AH515">
        <v>6</v>
      </c>
      <c r="AI515">
        <v>7</v>
      </c>
      <c r="AJ515">
        <v>0</v>
      </c>
      <c r="AK515">
        <v>0</v>
      </c>
      <c r="AL515" t="s">
        <v>5850</v>
      </c>
      <c r="AM515" t="s">
        <v>1497</v>
      </c>
      <c r="AN515" t="s">
        <v>5851</v>
      </c>
      <c r="AO515" t="s">
        <v>5852</v>
      </c>
      <c r="AP515" t="s">
        <v>74</v>
      </c>
      <c r="AQ515" t="s">
        <v>74</v>
      </c>
      <c r="AR515" t="s">
        <v>5853</v>
      </c>
      <c r="AS515" t="s">
        <v>5854</v>
      </c>
      <c r="AT515" t="s">
        <v>5510</v>
      </c>
      <c r="AU515">
        <v>1994</v>
      </c>
      <c r="AV515">
        <v>11</v>
      </c>
      <c r="AW515">
        <v>1</v>
      </c>
      <c r="AX515" t="s">
        <v>74</v>
      </c>
      <c r="AY515" t="s">
        <v>74</v>
      </c>
      <c r="AZ515" t="s">
        <v>74</v>
      </c>
      <c r="BA515" t="s">
        <v>74</v>
      </c>
      <c r="BB515">
        <v>55</v>
      </c>
      <c r="BC515">
        <v>62</v>
      </c>
      <c r="BD515" t="s">
        <v>74</v>
      </c>
      <c r="BE515" t="s">
        <v>74</v>
      </c>
      <c r="BF515" t="s">
        <v>74</v>
      </c>
      <c r="BG515" t="s">
        <v>74</v>
      </c>
      <c r="BH515" t="s">
        <v>74</v>
      </c>
      <c r="BI515">
        <v>8</v>
      </c>
      <c r="BJ515" t="s">
        <v>1041</v>
      </c>
      <c r="BK515" t="s">
        <v>93</v>
      </c>
      <c r="BL515" t="s">
        <v>1041</v>
      </c>
      <c r="BM515" t="s">
        <v>5855</v>
      </c>
      <c r="BN515" t="s">
        <v>74</v>
      </c>
      <c r="BO515" t="s">
        <v>74</v>
      </c>
      <c r="BP515" t="s">
        <v>74</v>
      </c>
      <c r="BQ515" t="s">
        <v>74</v>
      </c>
      <c r="BR515" t="s">
        <v>96</v>
      </c>
      <c r="BS515" t="s">
        <v>5856</v>
      </c>
      <c r="BT515" t="str">
        <f>HYPERLINK("https%3A%2F%2Fwww.webofscience.com%2Fwos%2Fwoscc%2Ffull-record%2FWOS:A1994NK30600007","View Full Record in Web of Science")</f>
        <v>View Full Record in Web of Science</v>
      </c>
    </row>
    <row r="516" spans="1:72" x14ac:dyDescent="0.15">
      <c r="A516" t="s">
        <v>72</v>
      </c>
      <c r="B516" t="s">
        <v>5857</v>
      </c>
      <c r="C516" t="s">
        <v>74</v>
      </c>
      <c r="D516" t="s">
        <v>74</v>
      </c>
      <c r="E516" t="s">
        <v>74</v>
      </c>
      <c r="F516" t="s">
        <v>5857</v>
      </c>
      <c r="G516" t="s">
        <v>74</v>
      </c>
      <c r="H516" t="s">
        <v>74</v>
      </c>
      <c r="I516" t="s">
        <v>5858</v>
      </c>
      <c r="J516" t="s">
        <v>1823</v>
      </c>
      <c r="K516" t="s">
        <v>74</v>
      </c>
      <c r="L516" t="s">
        <v>74</v>
      </c>
      <c r="M516" t="s">
        <v>77</v>
      </c>
      <c r="N516" t="s">
        <v>78</v>
      </c>
      <c r="O516" t="s">
        <v>74</v>
      </c>
      <c r="P516" t="s">
        <v>74</v>
      </c>
      <c r="Q516" t="s">
        <v>74</v>
      </c>
      <c r="R516" t="s">
        <v>74</v>
      </c>
      <c r="S516" t="s">
        <v>74</v>
      </c>
      <c r="T516" t="s">
        <v>74</v>
      </c>
      <c r="U516" t="s">
        <v>5859</v>
      </c>
      <c r="V516" t="s">
        <v>5860</v>
      </c>
      <c r="W516" t="s">
        <v>74</v>
      </c>
      <c r="X516" t="s">
        <v>74</v>
      </c>
      <c r="Y516" t="s">
        <v>5861</v>
      </c>
      <c r="Z516" t="s">
        <v>74</v>
      </c>
      <c r="AA516" t="s">
        <v>74</v>
      </c>
      <c r="AB516" t="s">
        <v>74</v>
      </c>
      <c r="AC516" t="s">
        <v>74</v>
      </c>
      <c r="AD516" t="s">
        <v>74</v>
      </c>
      <c r="AE516" t="s">
        <v>74</v>
      </c>
      <c r="AF516" t="s">
        <v>74</v>
      </c>
      <c r="AG516">
        <v>37</v>
      </c>
      <c r="AH516">
        <v>11</v>
      </c>
      <c r="AI516">
        <v>11</v>
      </c>
      <c r="AJ516">
        <v>0</v>
      </c>
      <c r="AK516">
        <v>0</v>
      </c>
      <c r="AL516" t="s">
        <v>284</v>
      </c>
      <c r="AM516" t="s">
        <v>285</v>
      </c>
      <c r="AN516" t="s">
        <v>286</v>
      </c>
      <c r="AO516" t="s">
        <v>1829</v>
      </c>
      <c r="AP516" t="s">
        <v>1830</v>
      </c>
      <c r="AQ516" t="s">
        <v>74</v>
      </c>
      <c r="AR516" t="s">
        <v>1831</v>
      </c>
      <c r="AS516" t="s">
        <v>1832</v>
      </c>
      <c r="AT516" t="s">
        <v>5862</v>
      </c>
      <c r="AU516">
        <v>1994</v>
      </c>
      <c r="AV516">
        <v>99</v>
      </c>
      <c r="AW516" t="s">
        <v>5863</v>
      </c>
      <c r="AX516" t="s">
        <v>74</v>
      </c>
      <c r="AY516" t="s">
        <v>74</v>
      </c>
      <c r="AZ516" t="s">
        <v>74</v>
      </c>
      <c r="BA516" t="s">
        <v>74</v>
      </c>
      <c r="BB516">
        <v>2073</v>
      </c>
      <c r="BC516">
        <v>2085</v>
      </c>
      <c r="BD516" t="s">
        <v>74</v>
      </c>
      <c r="BE516" t="s">
        <v>5864</v>
      </c>
      <c r="BF516" t="str">
        <f>HYPERLINK("http://dx.doi.org/10.1029/93JE02474","http://dx.doi.org/10.1029/93JE02474")</f>
        <v>http://dx.doi.org/10.1029/93JE02474</v>
      </c>
      <c r="BG516" t="s">
        <v>74</v>
      </c>
      <c r="BH516" t="s">
        <v>74</v>
      </c>
      <c r="BI516">
        <v>13</v>
      </c>
      <c r="BJ516" t="s">
        <v>265</v>
      </c>
      <c r="BK516" t="s">
        <v>93</v>
      </c>
      <c r="BL516" t="s">
        <v>265</v>
      </c>
      <c r="BM516" t="s">
        <v>5865</v>
      </c>
      <c r="BN516" t="s">
        <v>74</v>
      </c>
      <c r="BO516" t="s">
        <v>74</v>
      </c>
      <c r="BP516" t="s">
        <v>74</v>
      </c>
      <c r="BQ516" t="s">
        <v>74</v>
      </c>
      <c r="BR516" t="s">
        <v>96</v>
      </c>
      <c r="BS516" t="s">
        <v>5866</v>
      </c>
      <c r="BT516" t="str">
        <f>HYPERLINK("https%3A%2F%2Fwww.webofscience.com%2Fwos%2Fwoscc%2Ffull-record%2FWOS:A1994MT78300008","View Full Record in Web of Science")</f>
        <v>View Full Record in Web of Science</v>
      </c>
    </row>
    <row r="517" spans="1:72" x14ac:dyDescent="0.15">
      <c r="A517" t="s">
        <v>72</v>
      </c>
      <c r="B517" t="s">
        <v>5867</v>
      </c>
      <c r="C517" t="s">
        <v>74</v>
      </c>
      <c r="D517" t="s">
        <v>74</v>
      </c>
      <c r="E517" t="s">
        <v>74</v>
      </c>
      <c r="F517" t="s">
        <v>5867</v>
      </c>
      <c r="G517" t="s">
        <v>74</v>
      </c>
      <c r="H517" t="s">
        <v>74</v>
      </c>
      <c r="I517" t="s">
        <v>5868</v>
      </c>
      <c r="J517" t="s">
        <v>5869</v>
      </c>
      <c r="K517" t="s">
        <v>74</v>
      </c>
      <c r="L517" t="s">
        <v>74</v>
      </c>
      <c r="M517" t="s">
        <v>77</v>
      </c>
      <c r="N517" t="s">
        <v>78</v>
      </c>
      <c r="O517" t="s">
        <v>74</v>
      </c>
      <c r="P517" t="s">
        <v>74</v>
      </c>
      <c r="Q517" t="s">
        <v>74</v>
      </c>
      <c r="R517" t="s">
        <v>74</v>
      </c>
      <c r="S517" t="s">
        <v>74</v>
      </c>
      <c r="T517" t="s">
        <v>74</v>
      </c>
      <c r="U517" t="s">
        <v>5870</v>
      </c>
      <c r="V517" t="s">
        <v>5871</v>
      </c>
      <c r="W517" t="s">
        <v>5872</v>
      </c>
      <c r="X517" t="s">
        <v>5873</v>
      </c>
      <c r="Y517" t="s">
        <v>74</v>
      </c>
      <c r="Z517" t="s">
        <v>74</v>
      </c>
      <c r="AA517" t="s">
        <v>5874</v>
      </c>
      <c r="AB517" t="s">
        <v>5875</v>
      </c>
      <c r="AC517" t="s">
        <v>74</v>
      </c>
      <c r="AD517" t="s">
        <v>74</v>
      </c>
      <c r="AE517" t="s">
        <v>74</v>
      </c>
      <c r="AF517" t="s">
        <v>74</v>
      </c>
      <c r="AG517">
        <v>24</v>
      </c>
      <c r="AH517">
        <v>3</v>
      </c>
      <c r="AI517">
        <v>3</v>
      </c>
      <c r="AJ517">
        <v>1</v>
      </c>
      <c r="AK517">
        <v>1</v>
      </c>
      <c r="AL517" t="s">
        <v>179</v>
      </c>
      <c r="AM517" t="s">
        <v>180</v>
      </c>
      <c r="AN517" t="s">
        <v>181</v>
      </c>
      <c r="AO517" t="s">
        <v>5876</v>
      </c>
      <c r="AP517" t="s">
        <v>74</v>
      </c>
      <c r="AQ517" t="s">
        <v>74</v>
      </c>
      <c r="AR517" t="s">
        <v>5877</v>
      </c>
      <c r="AS517" t="s">
        <v>5878</v>
      </c>
      <c r="AT517" t="s">
        <v>5879</v>
      </c>
      <c r="AU517">
        <v>1994</v>
      </c>
      <c r="AV517">
        <v>232</v>
      </c>
      <c r="AW517">
        <v>1</v>
      </c>
      <c r="AX517" t="s">
        <v>74</v>
      </c>
      <c r="AY517" t="s">
        <v>74</v>
      </c>
      <c r="AZ517" t="s">
        <v>74</v>
      </c>
      <c r="BA517" t="s">
        <v>74</v>
      </c>
      <c r="BB517">
        <v>1</v>
      </c>
      <c r="BC517">
        <v>6</v>
      </c>
      <c r="BD517" t="s">
        <v>74</v>
      </c>
      <c r="BE517" t="s">
        <v>5880</v>
      </c>
      <c r="BF517" t="str">
        <f>HYPERLINK("http://dx.doi.org/10.1016/0040-6031(94)80039-1","http://dx.doi.org/10.1016/0040-6031(94)80039-1")</f>
        <v>http://dx.doi.org/10.1016/0040-6031(94)80039-1</v>
      </c>
      <c r="BG517" t="s">
        <v>74</v>
      </c>
      <c r="BH517" t="s">
        <v>74</v>
      </c>
      <c r="BI517">
        <v>6</v>
      </c>
      <c r="BJ517" t="s">
        <v>5881</v>
      </c>
      <c r="BK517" t="s">
        <v>93</v>
      </c>
      <c r="BL517" t="s">
        <v>5882</v>
      </c>
      <c r="BM517" t="s">
        <v>5883</v>
      </c>
      <c r="BN517" t="s">
        <v>74</v>
      </c>
      <c r="BO517" t="s">
        <v>74</v>
      </c>
      <c r="BP517" t="s">
        <v>74</v>
      </c>
      <c r="BQ517" t="s">
        <v>74</v>
      </c>
      <c r="BR517" t="s">
        <v>96</v>
      </c>
      <c r="BS517" t="s">
        <v>5884</v>
      </c>
      <c r="BT517" t="str">
        <f>HYPERLINK("https%3A%2F%2Fwww.webofscience.com%2Fwos%2Fwoscc%2Ffull-record%2FWOS:A1994MY56300001","View Full Record in Web of Science")</f>
        <v>View Full Record in Web of Science</v>
      </c>
    </row>
    <row r="518" spans="1:72" x14ac:dyDescent="0.15">
      <c r="A518" t="s">
        <v>72</v>
      </c>
      <c r="B518" t="s">
        <v>5885</v>
      </c>
      <c r="C518" t="s">
        <v>74</v>
      </c>
      <c r="D518" t="s">
        <v>74</v>
      </c>
      <c r="E518" t="s">
        <v>74</v>
      </c>
      <c r="F518" t="s">
        <v>5885</v>
      </c>
      <c r="G518" t="s">
        <v>74</v>
      </c>
      <c r="H518" t="s">
        <v>74</v>
      </c>
      <c r="I518" t="s">
        <v>5886</v>
      </c>
      <c r="J518" t="s">
        <v>3642</v>
      </c>
      <c r="K518" t="s">
        <v>74</v>
      </c>
      <c r="L518" t="s">
        <v>74</v>
      </c>
      <c r="M518" t="s">
        <v>77</v>
      </c>
      <c r="N518" t="s">
        <v>845</v>
      </c>
      <c r="O518" t="s">
        <v>74</v>
      </c>
      <c r="P518" t="s">
        <v>74</v>
      </c>
      <c r="Q518" t="s">
        <v>74</v>
      </c>
      <c r="R518" t="s">
        <v>74</v>
      </c>
      <c r="S518" t="s">
        <v>74</v>
      </c>
      <c r="T518" t="s">
        <v>74</v>
      </c>
      <c r="U518" t="s">
        <v>74</v>
      </c>
      <c r="V518" t="s">
        <v>74</v>
      </c>
      <c r="W518" t="s">
        <v>74</v>
      </c>
      <c r="X518" t="s">
        <v>74</v>
      </c>
      <c r="Y518" t="s">
        <v>5887</v>
      </c>
      <c r="Z518" t="s">
        <v>74</v>
      </c>
      <c r="AA518" t="s">
        <v>74</v>
      </c>
      <c r="AB518" t="s">
        <v>74</v>
      </c>
      <c r="AC518" t="s">
        <v>74</v>
      </c>
      <c r="AD518" t="s">
        <v>74</v>
      </c>
      <c r="AE518" t="s">
        <v>74</v>
      </c>
      <c r="AF518" t="s">
        <v>74</v>
      </c>
      <c r="AG518">
        <v>1</v>
      </c>
      <c r="AH518">
        <v>0</v>
      </c>
      <c r="AI518">
        <v>0</v>
      </c>
      <c r="AJ518">
        <v>0</v>
      </c>
      <c r="AK518">
        <v>1</v>
      </c>
      <c r="AL518" t="s">
        <v>3644</v>
      </c>
      <c r="AM518" t="s">
        <v>285</v>
      </c>
      <c r="AN518" t="s">
        <v>3645</v>
      </c>
      <c r="AO518" t="s">
        <v>3646</v>
      </c>
      <c r="AP518" t="s">
        <v>74</v>
      </c>
      <c r="AQ518" t="s">
        <v>74</v>
      </c>
      <c r="AR518" t="s">
        <v>3642</v>
      </c>
      <c r="AS518" t="s">
        <v>3647</v>
      </c>
      <c r="AT518" t="s">
        <v>5888</v>
      </c>
      <c r="AU518">
        <v>1994</v>
      </c>
      <c r="AV518">
        <v>263</v>
      </c>
      <c r="AW518">
        <v>5145</v>
      </c>
      <c r="AX518" t="s">
        <v>74</v>
      </c>
      <c r="AY518" t="s">
        <v>74</v>
      </c>
      <c r="AZ518" t="s">
        <v>74</v>
      </c>
      <c r="BA518" t="s">
        <v>74</v>
      </c>
      <c r="BB518">
        <v>401</v>
      </c>
      <c r="BC518">
        <v>402</v>
      </c>
      <c r="BD518" t="s">
        <v>74</v>
      </c>
      <c r="BE518" t="s">
        <v>5889</v>
      </c>
      <c r="BF518" t="str">
        <f>HYPERLINK("http://dx.doi.org/10.1126/science.263.5145.401","http://dx.doi.org/10.1126/science.263.5145.401")</f>
        <v>http://dx.doi.org/10.1126/science.263.5145.401</v>
      </c>
      <c r="BG518" t="s">
        <v>74</v>
      </c>
      <c r="BH518" t="s">
        <v>74</v>
      </c>
      <c r="BI518">
        <v>2</v>
      </c>
      <c r="BJ518" t="s">
        <v>402</v>
      </c>
      <c r="BK518" t="s">
        <v>93</v>
      </c>
      <c r="BL518" t="s">
        <v>403</v>
      </c>
      <c r="BM518" t="s">
        <v>5890</v>
      </c>
      <c r="BN518">
        <v>17769805</v>
      </c>
      <c r="BO518" t="s">
        <v>74</v>
      </c>
      <c r="BP518" t="s">
        <v>74</v>
      </c>
      <c r="BQ518" t="s">
        <v>74</v>
      </c>
      <c r="BR518" t="s">
        <v>96</v>
      </c>
      <c r="BS518" t="s">
        <v>5891</v>
      </c>
      <c r="BT518" t="str">
        <f>HYPERLINK("https%3A%2F%2Fwww.webofscience.com%2Fwos%2Fwoscc%2Ffull-record%2FWOS:A1994MT03400040","View Full Record in Web of Science")</f>
        <v>View Full Record in Web of Science</v>
      </c>
    </row>
    <row r="519" spans="1:72" x14ac:dyDescent="0.15">
      <c r="A519" t="s">
        <v>72</v>
      </c>
      <c r="B519" t="s">
        <v>5892</v>
      </c>
      <c r="C519" t="s">
        <v>74</v>
      </c>
      <c r="D519" t="s">
        <v>74</v>
      </c>
      <c r="E519" t="s">
        <v>74</v>
      </c>
      <c r="F519" t="s">
        <v>5892</v>
      </c>
      <c r="G519" t="s">
        <v>74</v>
      </c>
      <c r="H519" t="s">
        <v>74</v>
      </c>
      <c r="I519" t="s">
        <v>5893</v>
      </c>
      <c r="J519" t="s">
        <v>5894</v>
      </c>
      <c r="K519" t="s">
        <v>74</v>
      </c>
      <c r="L519" t="s">
        <v>74</v>
      </c>
      <c r="M519" t="s">
        <v>77</v>
      </c>
      <c r="N519" t="s">
        <v>78</v>
      </c>
      <c r="O519" t="s">
        <v>74</v>
      </c>
      <c r="P519" t="s">
        <v>74</v>
      </c>
      <c r="Q519" t="s">
        <v>74</v>
      </c>
      <c r="R519" t="s">
        <v>74</v>
      </c>
      <c r="S519" t="s">
        <v>74</v>
      </c>
      <c r="T519" t="s">
        <v>74</v>
      </c>
      <c r="U519" t="s">
        <v>5895</v>
      </c>
      <c r="V519" t="s">
        <v>5896</v>
      </c>
      <c r="W519" t="s">
        <v>74</v>
      </c>
      <c r="X519" t="s">
        <v>74</v>
      </c>
      <c r="Y519" t="s">
        <v>5897</v>
      </c>
      <c r="Z519" t="s">
        <v>74</v>
      </c>
      <c r="AA519" t="s">
        <v>5898</v>
      </c>
      <c r="AB519" t="s">
        <v>74</v>
      </c>
      <c r="AC519" t="s">
        <v>74</v>
      </c>
      <c r="AD519" t="s">
        <v>74</v>
      </c>
      <c r="AE519" t="s">
        <v>74</v>
      </c>
      <c r="AF519" t="s">
        <v>74</v>
      </c>
      <c r="AG519">
        <v>36</v>
      </c>
      <c r="AH519">
        <v>183</v>
      </c>
      <c r="AI519">
        <v>200</v>
      </c>
      <c r="AJ519">
        <v>0</v>
      </c>
      <c r="AK519">
        <v>41</v>
      </c>
      <c r="AL519" t="s">
        <v>5899</v>
      </c>
      <c r="AM519" t="s">
        <v>285</v>
      </c>
      <c r="AN519" t="s">
        <v>5900</v>
      </c>
      <c r="AO519" t="s">
        <v>5901</v>
      </c>
      <c r="AP519" t="s">
        <v>5902</v>
      </c>
      <c r="AQ519" t="s">
        <v>74</v>
      </c>
      <c r="AR519" t="s">
        <v>5903</v>
      </c>
      <c r="AS519" t="s">
        <v>5904</v>
      </c>
      <c r="AT519" t="s">
        <v>5905</v>
      </c>
      <c r="AU519">
        <v>1994</v>
      </c>
      <c r="AV519">
        <v>33</v>
      </c>
      <c r="AW519">
        <v>3</v>
      </c>
      <c r="AX519" t="s">
        <v>74</v>
      </c>
      <c r="AY519" t="s">
        <v>74</v>
      </c>
      <c r="AZ519" t="s">
        <v>74</v>
      </c>
      <c r="BA519" t="s">
        <v>74</v>
      </c>
      <c r="BB519">
        <v>454</v>
      </c>
      <c r="BC519">
        <v>472</v>
      </c>
      <c r="BD519" t="s">
        <v>74</v>
      </c>
      <c r="BE519" t="s">
        <v>5906</v>
      </c>
      <c r="BF519" t="str">
        <f>HYPERLINK("http://dx.doi.org/10.1364/AO.33.000454","http://dx.doi.org/10.1364/AO.33.000454")</f>
        <v>http://dx.doi.org/10.1364/AO.33.000454</v>
      </c>
      <c r="BG519" t="s">
        <v>74</v>
      </c>
      <c r="BH519" t="s">
        <v>74</v>
      </c>
      <c r="BI519">
        <v>19</v>
      </c>
      <c r="BJ519" t="s">
        <v>5907</v>
      </c>
      <c r="BK519" t="s">
        <v>93</v>
      </c>
      <c r="BL519" t="s">
        <v>5907</v>
      </c>
      <c r="BM519" t="s">
        <v>5908</v>
      </c>
      <c r="BN519">
        <v>20862038</v>
      </c>
      <c r="BO519" t="s">
        <v>74</v>
      </c>
      <c r="BP519" t="s">
        <v>74</v>
      </c>
      <c r="BQ519" t="s">
        <v>74</v>
      </c>
      <c r="BR519" t="s">
        <v>96</v>
      </c>
      <c r="BS519" t="s">
        <v>5909</v>
      </c>
      <c r="BT519" t="str">
        <f>HYPERLINK("https%3A%2F%2Fwww.webofscience.com%2Fwos%2Fwoscc%2Ffull-record%2FWOS:A1994MX85600019","View Full Record in Web of Science")</f>
        <v>View Full Record in Web of Science</v>
      </c>
    </row>
    <row r="520" spans="1:72" x14ac:dyDescent="0.15">
      <c r="A520" t="s">
        <v>72</v>
      </c>
      <c r="B520" t="s">
        <v>5910</v>
      </c>
      <c r="C520" t="s">
        <v>74</v>
      </c>
      <c r="D520" t="s">
        <v>74</v>
      </c>
      <c r="E520" t="s">
        <v>74</v>
      </c>
      <c r="F520" t="s">
        <v>5910</v>
      </c>
      <c r="G520" t="s">
        <v>74</v>
      </c>
      <c r="H520" t="s">
        <v>74</v>
      </c>
      <c r="I520" t="s">
        <v>5911</v>
      </c>
      <c r="J520" t="s">
        <v>3673</v>
      </c>
      <c r="K520" t="s">
        <v>74</v>
      </c>
      <c r="L520" t="s">
        <v>74</v>
      </c>
      <c r="M520" t="s">
        <v>77</v>
      </c>
      <c r="N520" t="s">
        <v>1188</v>
      </c>
      <c r="O520" t="s">
        <v>5912</v>
      </c>
      <c r="P520" t="s">
        <v>5913</v>
      </c>
      <c r="Q520" t="s">
        <v>5914</v>
      </c>
      <c r="R520" t="s">
        <v>74</v>
      </c>
      <c r="S520" t="s">
        <v>74</v>
      </c>
      <c r="T520" t="s">
        <v>74</v>
      </c>
      <c r="U520" t="s">
        <v>5915</v>
      </c>
      <c r="V520" t="s">
        <v>5916</v>
      </c>
      <c r="W520" t="s">
        <v>74</v>
      </c>
      <c r="X520" t="s">
        <v>74</v>
      </c>
      <c r="Y520" t="s">
        <v>5917</v>
      </c>
      <c r="Z520" t="s">
        <v>74</v>
      </c>
      <c r="AA520" t="s">
        <v>74</v>
      </c>
      <c r="AB520" t="s">
        <v>5918</v>
      </c>
      <c r="AC520" t="s">
        <v>74</v>
      </c>
      <c r="AD520" t="s">
        <v>74</v>
      </c>
      <c r="AE520" t="s">
        <v>74</v>
      </c>
      <c r="AF520" t="s">
        <v>74</v>
      </c>
      <c r="AG520">
        <v>19</v>
      </c>
      <c r="AH520">
        <v>13</v>
      </c>
      <c r="AI520">
        <v>13</v>
      </c>
      <c r="AJ520">
        <v>0</v>
      </c>
      <c r="AK520">
        <v>1</v>
      </c>
      <c r="AL520" t="s">
        <v>983</v>
      </c>
      <c r="AM520" t="s">
        <v>305</v>
      </c>
      <c r="AN520" t="s">
        <v>984</v>
      </c>
      <c r="AO520" t="s">
        <v>3681</v>
      </c>
      <c r="AP520" t="s">
        <v>74</v>
      </c>
      <c r="AQ520" t="s">
        <v>74</v>
      </c>
      <c r="AR520" t="s">
        <v>3682</v>
      </c>
      <c r="AS520" t="s">
        <v>3683</v>
      </c>
      <c r="AT520" t="s">
        <v>5905</v>
      </c>
      <c r="AU520">
        <v>1994</v>
      </c>
      <c r="AV520">
        <v>15</v>
      </c>
      <c r="AW520">
        <v>2</v>
      </c>
      <c r="AX520" t="s">
        <v>74</v>
      </c>
      <c r="AY520" t="s">
        <v>74</v>
      </c>
      <c r="AZ520" t="s">
        <v>74</v>
      </c>
      <c r="BA520" t="s">
        <v>74</v>
      </c>
      <c r="BB520">
        <v>455</v>
      </c>
      <c r="BC520">
        <v>466</v>
      </c>
      <c r="BD520" t="s">
        <v>74</v>
      </c>
      <c r="BE520" t="s">
        <v>5919</v>
      </c>
      <c r="BF520" t="str">
        <f>HYPERLINK("http://dx.doi.org/10.1080/01431169408954086","http://dx.doi.org/10.1080/01431169408954086")</f>
        <v>http://dx.doi.org/10.1080/01431169408954086</v>
      </c>
      <c r="BG520" t="s">
        <v>74</v>
      </c>
      <c r="BH520" t="s">
        <v>74</v>
      </c>
      <c r="BI520">
        <v>12</v>
      </c>
      <c r="BJ520" t="s">
        <v>3685</v>
      </c>
      <c r="BK520" t="s">
        <v>1201</v>
      </c>
      <c r="BL520" t="s">
        <v>3685</v>
      </c>
      <c r="BM520" t="s">
        <v>5920</v>
      </c>
      <c r="BN520" t="s">
        <v>74</v>
      </c>
      <c r="BO520" t="s">
        <v>74</v>
      </c>
      <c r="BP520" t="s">
        <v>74</v>
      </c>
      <c r="BQ520" t="s">
        <v>74</v>
      </c>
      <c r="BR520" t="s">
        <v>96</v>
      </c>
      <c r="BS520" t="s">
        <v>5921</v>
      </c>
      <c r="BT520" t="str">
        <f>HYPERLINK("https%3A%2F%2Fwww.webofscience.com%2Fwos%2Fwoscc%2Ffull-record%2FWOS:A1994MY77000022","View Full Record in Web of Science")</f>
        <v>View Full Record in Web of Science</v>
      </c>
    </row>
    <row r="521" spans="1:72" x14ac:dyDescent="0.15">
      <c r="A521" t="s">
        <v>72</v>
      </c>
      <c r="B521" t="s">
        <v>5922</v>
      </c>
      <c r="C521" t="s">
        <v>74</v>
      </c>
      <c r="D521" t="s">
        <v>74</v>
      </c>
      <c r="E521" t="s">
        <v>74</v>
      </c>
      <c r="F521" t="s">
        <v>5922</v>
      </c>
      <c r="G521" t="s">
        <v>74</v>
      </c>
      <c r="H521" t="s">
        <v>74</v>
      </c>
      <c r="I521" t="s">
        <v>5923</v>
      </c>
      <c r="J521" t="s">
        <v>278</v>
      </c>
      <c r="K521" t="s">
        <v>74</v>
      </c>
      <c r="L521" t="s">
        <v>74</v>
      </c>
      <c r="M521" t="s">
        <v>77</v>
      </c>
      <c r="N521" t="s">
        <v>78</v>
      </c>
      <c r="O521" t="s">
        <v>74</v>
      </c>
      <c r="P521" t="s">
        <v>74</v>
      </c>
      <c r="Q521" t="s">
        <v>74</v>
      </c>
      <c r="R521" t="s">
        <v>74</v>
      </c>
      <c r="S521" t="s">
        <v>74</v>
      </c>
      <c r="T521" t="s">
        <v>74</v>
      </c>
      <c r="U521" t="s">
        <v>5924</v>
      </c>
      <c r="V521" t="s">
        <v>5925</v>
      </c>
      <c r="W521" t="s">
        <v>5926</v>
      </c>
      <c r="X521" t="s">
        <v>5927</v>
      </c>
      <c r="Y521" t="s">
        <v>5928</v>
      </c>
      <c r="Z521" t="s">
        <v>74</v>
      </c>
      <c r="AA521" t="s">
        <v>5929</v>
      </c>
      <c r="AB521" t="s">
        <v>5930</v>
      </c>
      <c r="AC521" t="s">
        <v>74</v>
      </c>
      <c r="AD521" t="s">
        <v>74</v>
      </c>
      <c r="AE521" t="s">
        <v>74</v>
      </c>
      <c r="AF521" t="s">
        <v>74</v>
      </c>
      <c r="AG521">
        <v>28</v>
      </c>
      <c r="AH521">
        <v>153</v>
      </c>
      <c r="AI521">
        <v>153</v>
      </c>
      <c r="AJ521">
        <v>0</v>
      </c>
      <c r="AK521">
        <v>12</v>
      </c>
      <c r="AL521" t="s">
        <v>284</v>
      </c>
      <c r="AM521" t="s">
        <v>285</v>
      </c>
      <c r="AN521" t="s">
        <v>286</v>
      </c>
      <c r="AO521" t="s">
        <v>287</v>
      </c>
      <c r="AP521" t="s">
        <v>74</v>
      </c>
      <c r="AQ521" t="s">
        <v>74</v>
      </c>
      <c r="AR521" t="s">
        <v>288</v>
      </c>
      <c r="AS521" t="s">
        <v>289</v>
      </c>
      <c r="AT521" t="s">
        <v>5905</v>
      </c>
      <c r="AU521">
        <v>1994</v>
      </c>
      <c r="AV521">
        <v>99</v>
      </c>
      <c r="AW521" t="s">
        <v>5931</v>
      </c>
      <c r="AX521" t="s">
        <v>74</v>
      </c>
      <c r="AY521" t="s">
        <v>74</v>
      </c>
      <c r="AZ521" t="s">
        <v>74</v>
      </c>
      <c r="BA521" t="s">
        <v>74</v>
      </c>
      <c r="BB521">
        <v>1089</v>
      </c>
      <c r="BC521">
        <v>1105</v>
      </c>
      <c r="BD521" t="s">
        <v>74</v>
      </c>
      <c r="BE521" t="s">
        <v>5932</v>
      </c>
      <c r="BF521" t="str">
        <f>HYPERLINK("http://dx.doi.org/10.1029/93JD02557","http://dx.doi.org/10.1029/93JD02557")</f>
        <v>http://dx.doi.org/10.1029/93JD02557</v>
      </c>
      <c r="BG521" t="s">
        <v>74</v>
      </c>
      <c r="BH521" t="s">
        <v>74</v>
      </c>
      <c r="BI521">
        <v>17</v>
      </c>
      <c r="BJ521" t="s">
        <v>293</v>
      </c>
      <c r="BK521" t="s">
        <v>93</v>
      </c>
      <c r="BL521" t="s">
        <v>293</v>
      </c>
      <c r="BM521" t="s">
        <v>5933</v>
      </c>
      <c r="BN521" t="s">
        <v>74</v>
      </c>
      <c r="BO521" t="s">
        <v>74</v>
      </c>
      <c r="BP521" t="s">
        <v>74</v>
      </c>
      <c r="BQ521" t="s">
        <v>74</v>
      </c>
      <c r="BR521" t="s">
        <v>96</v>
      </c>
      <c r="BS521" t="s">
        <v>5934</v>
      </c>
      <c r="BT521" t="str">
        <f>HYPERLINK("https%3A%2F%2Fwww.webofscience.com%2Fwos%2Fwoscc%2Ffull-record%2FWOS:A1994MT03200007","View Full Record in Web of Science")</f>
        <v>View Full Record in Web of Science</v>
      </c>
    </row>
    <row r="522" spans="1:72" x14ac:dyDescent="0.15">
      <c r="A522" t="s">
        <v>72</v>
      </c>
      <c r="B522" t="s">
        <v>5935</v>
      </c>
      <c r="C522" t="s">
        <v>74</v>
      </c>
      <c r="D522" t="s">
        <v>74</v>
      </c>
      <c r="E522" t="s">
        <v>74</v>
      </c>
      <c r="F522" t="s">
        <v>5935</v>
      </c>
      <c r="G522" t="s">
        <v>74</v>
      </c>
      <c r="H522" t="s">
        <v>74</v>
      </c>
      <c r="I522" t="s">
        <v>5936</v>
      </c>
      <c r="J522" t="s">
        <v>995</v>
      </c>
      <c r="K522" t="s">
        <v>74</v>
      </c>
      <c r="L522" t="s">
        <v>74</v>
      </c>
      <c r="M522" t="s">
        <v>77</v>
      </c>
      <c r="N522" t="s">
        <v>78</v>
      </c>
      <c r="O522" t="s">
        <v>74</v>
      </c>
      <c r="P522" t="s">
        <v>74</v>
      </c>
      <c r="Q522" t="s">
        <v>74</v>
      </c>
      <c r="R522" t="s">
        <v>74</v>
      </c>
      <c r="S522" t="s">
        <v>74</v>
      </c>
      <c r="T522" t="s">
        <v>74</v>
      </c>
      <c r="U522" t="s">
        <v>5937</v>
      </c>
      <c r="V522" t="s">
        <v>5938</v>
      </c>
      <c r="W522" t="s">
        <v>5939</v>
      </c>
      <c r="X522" t="s">
        <v>5940</v>
      </c>
      <c r="Y522" t="s">
        <v>74</v>
      </c>
      <c r="Z522" t="s">
        <v>74</v>
      </c>
      <c r="AA522" t="s">
        <v>5941</v>
      </c>
      <c r="AB522" t="s">
        <v>5942</v>
      </c>
      <c r="AC522" t="s">
        <v>74</v>
      </c>
      <c r="AD522" t="s">
        <v>74</v>
      </c>
      <c r="AE522" t="s">
        <v>74</v>
      </c>
      <c r="AF522" t="s">
        <v>74</v>
      </c>
      <c r="AG522">
        <v>48</v>
      </c>
      <c r="AH522">
        <v>57</v>
      </c>
      <c r="AI522">
        <v>62</v>
      </c>
      <c r="AJ522">
        <v>0</v>
      </c>
      <c r="AK522">
        <v>13</v>
      </c>
      <c r="AL522" t="s">
        <v>1002</v>
      </c>
      <c r="AM522" t="s">
        <v>285</v>
      </c>
      <c r="AN522" t="s">
        <v>5943</v>
      </c>
      <c r="AO522" t="s">
        <v>1004</v>
      </c>
      <c r="AP522" t="s">
        <v>74</v>
      </c>
      <c r="AQ522" t="s">
        <v>74</v>
      </c>
      <c r="AR522" t="s">
        <v>1005</v>
      </c>
      <c r="AS522" t="s">
        <v>1006</v>
      </c>
      <c r="AT522" t="s">
        <v>5905</v>
      </c>
      <c r="AU522">
        <v>1994</v>
      </c>
      <c r="AV522">
        <v>98</v>
      </c>
      <c r="AW522">
        <v>3</v>
      </c>
      <c r="AX522" t="s">
        <v>74</v>
      </c>
      <c r="AY522" t="s">
        <v>74</v>
      </c>
      <c r="AZ522" t="s">
        <v>74</v>
      </c>
      <c r="BA522" t="s">
        <v>74</v>
      </c>
      <c r="BB522">
        <v>867</v>
      </c>
      <c r="BC522">
        <v>874</v>
      </c>
      <c r="BD522" t="s">
        <v>74</v>
      </c>
      <c r="BE522" t="s">
        <v>5944</v>
      </c>
      <c r="BF522" t="str">
        <f>HYPERLINK("http://dx.doi.org/10.1021/j100054a022","http://dx.doi.org/10.1021/j100054a022")</f>
        <v>http://dx.doi.org/10.1021/j100054a022</v>
      </c>
      <c r="BG522" t="s">
        <v>74</v>
      </c>
      <c r="BH522" t="s">
        <v>74</v>
      </c>
      <c r="BI522">
        <v>8</v>
      </c>
      <c r="BJ522" t="s">
        <v>1008</v>
      </c>
      <c r="BK522" t="s">
        <v>93</v>
      </c>
      <c r="BL522" t="s">
        <v>202</v>
      </c>
      <c r="BM522" t="s">
        <v>5945</v>
      </c>
      <c r="BN522" t="s">
        <v>74</v>
      </c>
      <c r="BO522" t="s">
        <v>74</v>
      </c>
      <c r="BP522" t="s">
        <v>74</v>
      </c>
      <c r="BQ522" t="s">
        <v>74</v>
      </c>
      <c r="BR522" t="s">
        <v>96</v>
      </c>
      <c r="BS522" t="s">
        <v>5946</v>
      </c>
      <c r="BT522" t="str">
        <f>HYPERLINK("https%3A%2F%2Fwww.webofscience.com%2Fwos%2Fwoscc%2Ffull-record%2FWOS:A1994MT82200022","View Full Record in Web of Science")</f>
        <v>View Full Record in Web of Science</v>
      </c>
    </row>
    <row r="523" spans="1:72" x14ac:dyDescent="0.15">
      <c r="A523" t="s">
        <v>72</v>
      </c>
      <c r="B523" t="s">
        <v>5947</v>
      </c>
      <c r="C523" t="s">
        <v>74</v>
      </c>
      <c r="D523" t="s">
        <v>74</v>
      </c>
      <c r="E523" t="s">
        <v>74</v>
      </c>
      <c r="F523" t="s">
        <v>5947</v>
      </c>
      <c r="G523" t="s">
        <v>74</v>
      </c>
      <c r="H523" t="s">
        <v>74</v>
      </c>
      <c r="I523" t="s">
        <v>5948</v>
      </c>
      <c r="J523" t="s">
        <v>319</v>
      </c>
      <c r="K523" t="s">
        <v>74</v>
      </c>
      <c r="L523" t="s">
        <v>74</v>
      </c>
      <c r="M523" t="s">
        <v>77</v>
      </c>
      <c r="N523" t="s">
        <v>78</v>
      </c>
      <c r="O523" t="s">
        <v>74</v>
      </c>
      <c r="P523" t="s">
        <v>74</v>
      </c>
      <c r="Q523" t="s">
        <v>74</v>
      </c>
      <c r="R523" t="s">
        <v>74</v>
      </c>
      <c r="S523" t="s">
        <v>74</v>
      </c>
      <c r="T523" t="s">
        <v>5949</v>
      </c>
      <c r="U523" t="s">
        <v>5950</v>
      </c>
      <c r="V523" t="s">
        <v>5951</v>
      </c>
      <c r="W523" t="s">
        <v>74</v>
      </c>
      <c r="X523" t="s">
        <v>74</v>
      </c>
      <c r="Y523" t="s">
        <v>5952</v>
      </c>
      <c r="Z523" t="s">
        <v>74</v>
      </c>
      <c r="AA523" t="s">
        <v>74</v>
      </c>
      <c r="AB523" t="s">
        <v>74</v>
      </c>
      <c r="AC523" t="s">
        <v>74</v>
      </c>
      <c r="AD523" t="s">
        <v>74</v>
      </c>
      <c r="AE523" t="s">
        <v>74</v>
      </c>
      <c r="AF523" t="s">
        <v>74</v>
      </c>
      <c r="AG523">
        <v>18</v>
      </c>
      <c r="AH523">
        <v>1</v>
      </c>
      <c r="AI523">
        <v>2</v>
      </c>
      <c r="AJ523">
        <v>1</v>
      </c>
      <c r="AK523">
        <v>2</v>
      </c>
      <c r="AL523" t="s">
        <v>179</v>
      </c>
      <c r="AM523" t="s">
        <v>180</v>
      </c>
      <c r="AN523" t="s">
        <v>181</v>
      </c>
      <c r="AO523" t="s">
        <v>326</v>
      </c>
      <c r="AP523" t="s">
        <v>74</v>
      </c>
      <c r="AQ523" t="s">
        <v>74</v>
      </c>
      <c r="AR523" t="s">
        <v>327</v>
      </c>
      <c r="AS523" t="s">
        <v>328</v>
      </c>
      <c r="AT523" t="s">
        <v>5953</v>
      </c>
      <c r="AU523">
        <v>1994</v>
      </c>
      <c r="AV523">
        <v>115</v>
      </c>
      <c r="AW523" t="s">
        <v>3359</v>
      </c>
      <c r="AX523" t="s">
        <v>74</v>
      </c>
      <c r="AY523" t="s">
        <v>74</v>
      </c>
      <c r="AZ523" t="s">
        <v>74</v>
      </c>
      <c r="BA523" t="s">
        <v>74</v>
      </c>
      <c r="BB523">
        <v>213</v>
      </c>
      <c r="BC523">
        <v>217</v>
      </c>
      <c r="BD523" t="s">
        <v>74</v>
      </c>
      <c r="BE523" t="s">
        <v>74</v>
      </c>
      <c r="BF523" t="s">
        <v>74</v>
      </c>
      <c r="BG523" t="s">
        <v>74</v>
      </c>
      <c r="BH523" t="s">
        <v>74</v>
      </c>
      <c r="BI523">
        <v>5</v>
      </c>
      <c r="BJ523" t="s">
        <v>332</v>
      </c>
      <c r="BK523" t="s">
        <v>93</v>
      </c>
      <c r="BL523" t="s">
        <v>332</v>
      </c>
      <c r="BM523" t="s">
        <v>5954</v>
      </c>
      <c r="BN523" t="s">
        <v>74</v>
      </c>
      <c r="BO523" t="s">
        <v>74</v>
      </c>
      <c r="BP523" t="s">
        <v>74</v>
      </c>
      <c r="BQ523" t="s">
        <v>74</v>
      </c>
      <c r="BR523" t="s">
        <v>96</v>
      </c>
      <c r="BS523" t="s">
        <v>5955</v>
      </c>
      <c r="BT523" t="str">
        <f>HYPERLINK("https%3A%2F%2Fwww.webofscience.com%2Fwos%2Fwoscc%2Ffull-record%2FWOS:A1994MY20300016","View Full Record in Web of Science")</f>
        <v>View Full Record in Web of Science</v>
      </c>
    </row>
    <row r="524" spans="1:72" x14ac:dyDescent="0.15">
      <c r="A524" t="s">
        <v>72</v>
      </c>
      <c r="B524" t="s">
        <v>5956</v>
      </c>
      <c r="C524" t="s">
        <v>74</v>
      </c>
      <c r="D524" t="s">
        <v>74</v>
      </c>
      <c r="E524" t="s">
        <v>74</v>
      </c>
      <c r="F524" t="s">
        <v>5956</v>
      </c>
      <c r="G524" t="s">
        <v>74</v>
      </c>
      <c r="H524" t="s">
        <v>74</v>
      </c>
      <c r="I524" t="s">
        <v>5957</v>
      </c>
      <c r="J524" t="s">
        <v>352</v>
      </c>
      <c r="K524" t="s">
        <v>74</v>
      </c>
      <c r="L524" t="s">
        <v>74</v>
      </c>
      <c r="M524" t="s">
        <v>77</v>
      </c>
      <c r="N524" t="s">
        <v>78</v>
      </c>
      <c r="O524" t="s">
        <v>74</v>
      </c>
      <c r="P524" t="s">
        <v>74</v>
      </c>
      <c r="Q524" t="s">
        <v>74</v>
      </c>
      <c r="R524" t="s">
        <v>74</v>
      </c>
      <c r="S524" t="s">
        <v>74</v>
      </c>
      <c r="T524" t="s">
        <v>74</v>
      </c>
      <c r="U524" t="s">
        <v>5958</v>
      </c>
      <c r="V524" t="s">
        <v>5959</v>
      </c>
      <c r="W524" t="s">
        <v>5960</v>
      </c>
      <c r="X524" t="s">
        <v>3295</v>
      </c>
      <c r="Y524" t="s">
        <v>5961</v>
      </c>
      <c r="Z524" t="s">
        <v>74</v>
      </c>
      <c r="AA524" t="s">
        <v>5962</v>
      </c>
      <c r="AB524" t="s">
        <v>5963</v>
      </c>
      <c r="AC524" t="s">
        <v>74</v>
      </c>
      <c r="AD524" t="s">
        <v>74</v>
      </c>
      <c r="AE524" t="s">
        <v>74</v>
      </c>
      <c r="AF524" t="s">
        <v>74</v>
      </c>
      <c r="AG524">
        <v>32</v>
      </c>
      <c r="AH524">
        <v>11</v>
      </c>
      <c r="AI524">
        <v>11</v>
      </c>
      <c r="AJ524">
        <v>1</v>
      </c>
      <c r="AK524">
        <v>2</v>
      </c>
      <c r="AL524" t="s">
        <v>284</v>
      </c>
      <c r="AM524" t="s">
        <v>285</v>
      </c>
      <c r="AN524" t="s">
        <v>286</v>
      </c>
      <c r="AO524" t="s">
        <v>358</v>
      </c>
      <c r="AP524" t="s">
        <v>359</v>
      </c>
      <c r="AQ524" t="s">
        <v>74</v>
      </c>
      <c r="AR524" t="s">
        <v>360</v>
      </c>
      <c r="AS524" t="s">
        <v>361</v>
      </c>
      <c r="AT524" t="s">
        <v>5953</v>
      </c>
      <c r="AU524">
        <v>1994</v>
      </c>
      <c r="AV524">
        <v>99</v>
      </c>
      <c r="AW524" t="s">
        <v>5964</v>
      </c>
      <c r="AX524" t="s">
        <v>74</v>
      </c>
      <c r="AY524" t="s">
        <v>74</v>
      </c>
      <c r="AZ524" t="s">
        <v>74</v>
      </c>
      <c r="BA524" t="s">
        <v>74</v>
      </c>
      <c r="BB524">
        <v>937</v>
      </c>
      <c r="BC524">
        <v>949</v>
      </c>
      <c r="BD524" t="s">
        <v>74</v>
      </c>
      <c r="BE524" t="s">
        <v>5965</v>
      </c>
      <c r="BF524" t="str">
        <f>HYPERLINK("http://dx.doi.org/10.1029/93JC01528","http://dx.doi.org/10.1029/93JC01528")</f>
        <v>http://dx.doi.org/10.1029/93JC01528</v>
      </c>
      <c r="BG524" t="s">
        <v>74</v>
      </c>
      <c r="BH524" t="s">
        <v>74</v>
      </c>
      <c r="BI524">
        <v>13</v>
      </c>
      <c r="BJ524" t="s">
        <v>364</v>
      </c>
      <c r="BK524" t="s">
        <v>93</v>
      </c>
      <c r="BL524" t="s">
        <v>364</v>
      </c>
      <c r="BM524" t="s">
        <v>5966</v>
      </c>
      <c r="BN524" t="s">
        <v>74</v>
      </c>
      <c r="BO524" t="s">
        <v>74</v>
      </c>
      <c r="BP524" t="s">
        <v>74</v>
      </c>
      <c r="BQ524" t="s">
        <v>74</v>
      </c>
      <c r="BR524" t="s">
        <v>96</v>
      </c>
      <c r="BS524" t="s">
        <v>5967</v>
      </c>
      <c r="BT524" t="str">
        <f>HYPERLINK("https%3A%2F%2Fwww.webofscience.com%2Fwos%2Fwoscc%2Ffull-record%2FWOS:A1994MU14900012","View Full Record in Web of Science")</f>
        <v>View Full Record in Web of Science</v>
      </c>
    </row>
    <row r="525" spans="1:72" x14ac:dyDescent="0.15">
      <c r="A525" t="s">
        <v>72</v>
      </c>
      <c r="B525" t="s">
        <v>386</v>
      </c>
      <c r="C525" t="s">
        <v>74</v>
      </c>
      <c r="D525" t="s">
        <v>74</v>
      </c>
      <c r="E525" t="s">
        <v>74</v>
      </c>
      <c r="F525" t="s">
        <v>386</v>
      </c>
      <c r="G525" t="s">
        <v>74</v>
      </c>
      <c r="H525" t="s">
        <v>74</v>
      </c>
      <c r="I525" t="s">
        <v>5968</v>
      </c>
      <c r="J525" t="s">
        <v>369</v>
      </c>
      <c r="K525" t="s">
        <v>74</v>
      </c>
      <c r="L525" t="s">
        <v>74</v>
      </c>
      <c r="M525" t="s">
        <v>77</v>
      </c>
      <c r="N525" t="s">
        <v>78</v>
      </c>
      <c r="O525" t="s">
        <v>74</v>
      </c>
      <c r="P525" t="s">
        <v>74</v>
      </c>
      <c r="Q525" t="s">
        <v>74</v>
      </c>
      <c r="R525" t="s">
        <v>74</v>
      </c>
      <c r="S525" t="s">
        <v>74</v>
      </c>
      <c r="T525" t="s">
        <v>74</v>
      </c>
      <c r="U525" t="s">
        <v>5969</v>
      </c>
      <c r="V525" t="s">
        <v>5970</v>
      </c>
      <c r="W525" t="s">
        <v>5971</v>
      </c>
      <c r="X525" t="s">
        <v>1889</v>
      </c>
      <c r="Y525" t="s">
        <v>5972</v>
      </c>
      <c r="Z525" t="s">
        <v>74</v>
      </c>
      <c r="AA525" t="s">
        <v>389</v>
      </c>
      <c r="AB525" t="s">
        <v>390</v>
      </c>
      <c r="AC525" t="s">
        <v>74</v>
      </c>
      <c r="AD525" t="s">
        <v>74</v>
      </c>
      <c r="AE525" t="s">
        <v>74</v>
      </c>
      <c r="AF525" t="s">
        <v>74</v>
      </c>
      <c r="AG525">
        <v>37</v>
      </c>
      <c r="AH525">
        <v>23</v>
      </c>
      <c r="AI525">
        <v>24</v>
      </c>
      <c r="AJ525">
        <v>0</v>
      </c>
      <c r="AK525">
        <v>4</v>
      </c>
      <c r="AL525" t="s">
        <v>284</v>
      </c>
      <c r="AM525" t="s">
        <v>285</v>
      </c>
      <c r="AN525" t="s">
        <v>286</v>
      </c>
      <c r="AO525" t="s">
        <v>377</v>
      </c>
      <c r="AP525" t="s">
        <v>378</v>
      </c>
      <c r="AQ525" t="s">
        <v>74</v>
      </c>
      <c r="AR525" t="s">
        <v>379</v>
      </c>
      <c r="AS525" t="s">
        <v>380</v>
      </c>
      <c r="AT525" t="s">
        <v>5973</v>
      </c>
      <c r="AU525">
        <v>1994</v>
      </c>
      <c r="AV525">
        <v>99</v>
      </c>
      <c r="AW525" t="s">
        <v>5974</v>
      </c>
      <c r="AX525" t="s">
        <v>74</v>
      </c>
      <c r="AY525" t="s">
        <v>74</v>
      </c>
      <c r="AZ525" t="s">
        <v>74</v>
      </c>
      <c r="BA525" t="s">
        <v>74</v>
      </c>
      <c r="BB525">
        <v>531</v>
      </c>
      <c r="BC525">
        <v>541</v>
      </c>
      <c r="BD525" t="s">
        <v>74</v>
      </c>
      <c r="BE525" t="s">
        <v>5975</v>
      </c>
      <c r="BF525" t="str">
        <f>HYPERLINK("http://dx.doi.org/10.1029/93JB02760","http://dx.doi.org/10.1029/93JB02760")</f>
        <v>http://dx.doi.org/10.1029/93JB02760</v>
      </c>
      <c r="BG525" t="s">
        <v>74</v>
      </c>
      <c r="BH525" t="s">
        <v>74</v>
      </c>
      <c r="BI525">
        <v>11</v>
      </c>
      <c r="BJ525" t="s">
        <v>265</v>
      </c>
      <c r="BK525" t="s">
        <v>93</v>
      </c>
      <c r="BL525" t="s">
        <v>265</v>
      </c>
      <c r="BM525" t="s">
        <v>5976</v>
      </c>
      <c r="BN525" t="s">
        <v>74</v>
      </c>
      <c r="BO525" t="s">
        <v>2592</v>
      </c>
      <c r="BP525" t="s">
        <v>74</v>
      </c>
      <c r="BQ525" t="s">
        <v>74</v>
      </c>
      <c r="BR525" t="s">
        <v>96</v>
      </c>
      <c r="BS525" t="s">
        <v>5977</v>
      </c>
      <c r="BT525" t="str">
        <f>HYPERLINK("https%3A%2F%2Fwww.webofscience.com%2Fwos%2Fwoscc%2Ffull-record%2FWOS:A1994MR51500006","View Full Record in Web of Science")</f>
        <v>View Full Record in Web of Science</v>
      </c>
    </row>
    <row r="526" spans="1:72" x14ac:dyDescent="0.15">
      <c r="A526" t="s">
        <v>72</v>
      </c>
      <c r="B526" t="s">
        <v>5978</v>
      </c>
      <c r="C526" t="s">
        <v>74</v>
      </c>
      <c r="D526" t="s">
        <v>74</v>
      </c>
      <c r="E526" t="s">
        <v>74</v>
      </c>
      <c r="F526" t="s">
        <v>5978</v>
      </c>
      <c r="G526" t="s">
        <v>74</v>
      </c>
      <c r="H526" t="s">
        <v>74</v>
      </c>
      <c r="I526" t="s">
        <v>5979</v>
      </c>
      <c r="J526" t="s">
        <v>995</v>
      </c>
      <c r="K526" t="s">
        <v>74</v>
      </c>
      <c r="L526" t="s">
        <v>74</v>
      </c>
      <c r="M526" t="s">
        <v>77</v>
      </c>
      <c r="N526" t="s">
        <v>78</v>
      </c>
      <c r="O526" t="s">
        <v>74</v>
      </c>
      <c r="P526" t="s">
        <v>74</v>
      </c>
      <c r="Q526" t="s">
        <v>74</v>
      </c>
      <c r="R526" t="s">
        <v>74</v>
      </c>
      <c r="S526" t="s">
        <v>74</v>
      </c>
      <c r="T526" t="s">
        <v>74</v>
      </c>
      <c r="U526" t="s">
        <v>5980</v>
      </c>
      <c r="V526" t="s">
        <v>5981</v>
      </c>
      <c r="W526" t="s">
        <v>5982</v>
      </c>
      <c r="X526" t="s">
        <v>5983</v>
      </c>
      <c r="Y526" t="s">
        <v>74</v>
      </c>
      <c r="Z526" t="s">
        <v>74</v>
      </c>
      <c r="AA526" t="s">
        <v>74</v>
      </c>
      <c r="AB526" t="s">
        <v>74</v>
      </c>
      <c r="AC526" t="s">
        <v>74</v>
      </c>
      <c r="AD526" t="s">
        <v>74</v>
      </c>
      <c r="AE526" t="s">
        <v>74</v>
      </c>
      <c r="AF526" t="s">
        <v>74</v>
      </c>
      <c r="AG526">
        <v>44</v>
      </c>
      <c r="AH526">
        <v>102</v>
      </c>
      <c r="AI526">
        <v>109</v>
      </c>
      <c r="AJ526">
        <v>0</v>
      </c>
      <c r="AK526">
        <v>11</v>
      </c>
      <c r="AL526" t="s">
        <v>1002</v>
      </c>
      <c r="AM526" t="s">
        <v>285</v>
      </c>
      <c r="AN526" t="s">
        <v>1003</v>
      </c>
      <c r="AO526" t="s">
        <v>1004</v>
      </c>
      <c r="AP526" t="s">
        <v>74</v>
      </c>
      <c r="AQ526" t="s">
        <v>74</v>
      </c>
      <c r="AR526" t="s">
        <v>1005</v>
      </c>
      <c r="AS526" t="s">
        <v>1006</v>
      </c>
      <c r="AT526" t="s">
        <v>5984</v>
      </c>
      <c r="AU526">
        <v>1994</v>
      </c>
      <c r="AV526">
        <v>98</v>
      </c>
      <c r="AW526">
        <v>1</v>
      </c>
      <c r="AX526" t="s">
        <v>74</v>
      </c>
      <c r="AY526" t="s">
        <v>74</v>
      </c>
      <c r="AZ526" t="s">
        <v>74</v>
      </c>
      <c r="BA526" t="s">
        <v>74</v>
      </c>
      <c r="BB526">
        <v>155</v>
      </c>
      <c r="BC526">
        <v>169</v>
      </c>
      <c r="BD526" t="s">
        <v>74</v>
      </c>
      <c r="BE526" t="s">
        <v>5985</v>
      </c>
      <c r="BF526" t="str">
        <f>HYPERLINK("http://dx.doi.org/10.1021/j100052a027","http://dx.doi.org/10.1021/j100052a027")</f>
        <v>http://dx.doi.org/10.1021/j100052a027</v>
      </c>
      <c r="BG526" t="s">
        <v>74</v>
      </c>
      <c r="BH526" t="s">
        <v>74</v>
      </c>
      <c r="BI526">
        <v>15</v>
      </c>
      <c r="BJ526" t="s">
        <v>1008</v>
      </c>
      <c r="BK526" t="s">
        <v>93</v>
      </c>
      <c r="BL526" t="s">
        <v>202</v>
      </c>
      <c r="BM526" t="s">
        <v>5986</v>
      </c>
      <c r="BN526" t="s">
        <v>74</v>
      </c>
      <c r="BO526" t="s">
        <v>74</v>
      </c>
      <c r="BP526" t="s">
        <v>74</v>
      </c>
      <c r="BQ526" t="s">
        <v>74</v>
      </c>
      <c r="BR526" t="s">
        <v>96</v>
      </c>
      <c r="BS526" t="s">
        <v>5987</v>
      </c>
      <c r="BT526" t="str">
        <f>HYPERLINK("https%3A%2F%2Fwww.webofscience.com%2Fwos%2Fwoscc%2Ffull-record%2FWOS:A1994MR06800027","View Full Record in Web of Science")</f>
        <v>View Full Record in Web of Science</v>
      </c>
    </row>
    <row r="527" spans="1:72" x14ac:dyDescent="0.15">
      <c r="A527" t="s">
        <v>5988</v>
      </c>
      <c r="B527" t="s">
        <v>5989</v>
      </c>
      <c r="C527" t="s">
        <v>74</v>
      </c>
      <c r="D527" t="s">
        <v>74</v>
      </c>
      <c r="E527" t="s">
        <v>5990</v>
      </c>
      <c r="F527" t="s">
        <v>5989</v>
      </c>
      <c r="G527" t="s">
        <v>74</v>
      </c>
      <c r="H527" t="s">
        <v>74</v>
      </c>
      <c r="I527" t="s">
        <v>5991</v>
      </c>
      <c r="J527" t="s">
        <v>5992</v>
      </c>
      <c r="K527" t="s">
        <v>5993</v>
      </c>
      <c r="L527" t="s">
        <v>74</v>
      </c>
      <c r="M527" t="s">
        <v>77</v>
      </c>
      <c r="N527" t="s">
        <v>5994</v>
      </c>
      <c r="O527" t="s">
        <v>5995</v>
      </c>
      <c r="P527" t="s">
        <v>5996</v>
      </c>
      <c r="Q527" t="s">
        <v>5997</v>
      </c>
      <c r="R527" t="s">
        <v>74</v>
      </c>
      <c r="S527" t="s">
        <v>74</v>
      </c>
      <c r="T527" t="s">
        <v>74</v>
      </c>
      <c r="U527" t="s">
        <v>74</v>
      </c>
      <c r="V527" t="s">
        <v>74</v>
      </c>
      <c r="W527" t="s">
        <v>5998</v>
      </c>
      <c r="X527" t="s">
        <v>5999</v>
      </c>
      <c r="Y527" t="s">
        <v>74</v>
      </c>
      <c r="Z527" t="s">
        <v>74</v>
      </c>
      <c r="AA527" t="s">
        <v>6000</v>
      </c>
      <c r="AB527" t="s">
        <v>6001</v>
      </c>
      <c r="AC527" t="s">
        <v>74</v>
      </c>
      <c r="AD527" t="s">
        <v>74</v>
      </c>
      <c r="AE527" t="s">
        <v>74</v>
      </c>
      <c r="AF527" t="s">
        <v>74</v>
      </c>
      <c r="AG527">
        <v>0</v>
      </c>
      <c r="AH527">
        <v>1</v>
      </c>
      <c r="AI527">
        <v>1</v>
      </c>
      <c r="AJ527">
        <v>0</v>
      </c>
      <c r="AK527">
        <v>0</v>
      </c>
      <c r="AL527" t="s">
        <v>6002</v>
      </c>
      <c r="AM527" t="s">
        <v>84</v>
      </c>
      <c r="AN527" t="s">
        <v>6003</v>
      </c>
      <c r="AO527" t="s">
        <v>6004</v>
      </c>
      <c r="AP527" t="s">
        <v>74</v>
      </c>
      <c r="AQ527" t="s">
        <v>6005</v>
      </c>
      <c r="AR527" t="s">
        <v>6006</v>
      </c>
      <c r="AS527" t="s">
        <v>74</v>
      </c>
      <c r="AT527" t="s">
        <v>74</v>
      </c>
      <c r="AU527">
        <v>1994</v>
      </c>
      <c r="AV527" t="s">
        <v>74</v>
      </c>
      <c r="AW527" t="s">
        <v>74</v>
      </c>
      <c r="AX527" t="s">
        <v>74</v>
      </c>
      <c r="AY527" t="s">
        <v>74</v>
      </c>
      <c r="AZ527" t="s">
        <v>74</v>
      </c>
      <c r="BA527" t="s">
        <v>74</v>
      </c>
      <c r="BB527">
        <v>1145</v>
      </c>
      <c r="BC527">
        <v>1148</v>
      </c>
      <c r="BD527" t="s">
        <v>74</v>
      </c>
      <c r="BE527" t="s">
        <v>74</v>
      </c>
      <c r="BF527" t="s">
        <v>74</v>
      </c>
      <c r="BG527" t="s">
        <v>74</v>
      </c>
      <c r="BH527" t="s">
        <v>74</v>
      </c>
      <c r="BI527">
        <v>4</v>
      </c>
      <c r="BJ527" t="s">
        <v>6007</v>
      </c>
      <c r="BK527" t="s">
        <v>6008</v>
      </c>
      <c r="BL527" t="s">
        <v>6009</v>
      </c>
      <c r="BM527" t="s">
        <v>6010</v>
      </c>
      <c r="BN527" t="s">
        <v>74</v>
      </c>
      <c r="BO527" t="s">
        <v>74</v>
      </c>
      <c r="BP527" t="s">
        <v>74</v>
      </c>
      <c r="BQ527" t="s">
        <v>74</v>
      </c>
      <c r="BR527" t="s">
        <v>96</v>
      </c>
      <c r="BS527" t="s">
        <v>6011</v>
      </c>
      <c r="BT527" t="str">
        <f>HYPERLINK("https%3A%2F%2Fwww.webofscience.com%2Fwos%2Fwoscc%2Ffull-record%2FWOS:A1994BE14U00273","View Full Record in Web of Science")</f>
        <v>View Full Record in Web of Science</v>
      </c>
    </row>
    <row r="528" spans="1:72" x14ac:dyDescent="0.15">
      <c r="A528" t="s">
        <v>5988</v>
      </c>
      <c r="B528" t="s">
        <v>6012</v>
      </c>
      <c r="C528" t="s">
        <v>74</v>
      </c>
      <c r="D528" t="s">
        <v>74</v>
      </c>
      <c r="E528" t="s">
        <v>6013</v>
      </c>
      <c r="F528" t="s">
        <v>6012</v>
      </c>
      <c r="G528" t="s">
        <v>74</v>
      </c>
      <c r="H528" t="s">
        <v>74</v>
      </c>
      <c r="I528" t="s">
        <v>6014</v>
      </c>
      <c r="J528" t="s">
        <v>6015</v>
      </c>
      <c r="K528" t="s">
        <v>74</v>
      </c>
      <c r="L528" t="s">
        <v>74</v>
      </c>
      <c r="M528" t="s">
        <v>77</v>
      </c>
      <c r="N528" t="s">
        <v>5994</v>
      </c>
      <c r="O528" t="s">
        <v>6016</v>
      </c>
      <c r="P528" t="s">
        <v>6017</v>
      </c>
      <c r="Q528" t="s">
        <v>6018</v>
      </c>
      <c r="R528" t="s">
        <v>74</v>
      </c>
      <c r="S528" t="s">
        <v>74</v>
      </c>
      <c r="T528" t="s">
        <v>74</v>
      </c>
      <c r="U528" t="s">
        <v>74</v>
      </c>
      <c r="V528" t="s">
        <v>74</v>
      </c>
      <c r="W528" t="s">
        <v>6019</v>
      </c>
      <c r="X528" t="s">
        <v>6020</v>
      </c>
      <c r="Y528" t="s">
        <v>74</v>
      </c>
      <c r="Z528" t="s">
        <v>74</v>
      </c>
      <c r="AA528" t="s">
        <v>74</v>
      </c>
      <c r="AB528" t="s">
        <v>74</v>
      </c>
      <c r="AC528" t="s">
        <v>74</v>
      </c>
      <c r="AD528" t="s">
        <v>74</v>
      </c>
      <c r="AE528" t="s">
        <v>74</v>
      </c>
      <c r="AF528" t="s">
        <v>74</v>
      </c>
      <c r="AG528">
        <v>0</v>
      </c>
      <c r="AH528">
        <v>0</v>
      </c>
      <c r="AI528">
        <v>0</v>
      </c>
      <c r="AJ528">
        <v>0</v>
      </c>
      <c r="AK528">
        <v>1</v>
      </c>
      <c r="AL528" t="s">
        <v>6021</v>
      </c>
      <c r="AM528" t="s">
        <v>285</v>
      </c>
      <c r="AN528" t="s">
        <v>6022</v>
      </c>
      <c r="AO528" t="s">
        <v>74</v>
      </c>
      <c r="AP528" t="s">
        <v>74</v>
      </c>
      <c r="AQ528" t="s">
        <v>6023</v>
      </c>
      <c r="AR528" t="s">
        <v>74</v>
      </c>
      <c r="AS528" t="s">
        <v>74</v>
      </c>
      <c r="AT528" t="s">
        <v>74</v>
      </c>
      <c r="AU528">
        <v>1994</v>
      </c>
      <c r="AV528" t="s">
        <v>74</v>
      </c>
      <c r="AW528" t="s">
        <v>74</v>
      </c>
      <c r="AX528" t="s">
        <v>74</v>
      </c>
      <c r="AY528" t="s">
        <v>74</v>
      </c>
      <c r="AZ528" t="s">
        <v>74</v>
      </c>
      <c r="BA528" t="s">
        <v>74</v>
      </c>
      <c r="BB528">
        <v>1185</v>
      </c>
      <c r="BC528">
        <v>1192</v>
      </c>
      <c r="BD528" t="s">
        <v>74</v>
      </c>
      <c r="BE528" t="s">
        <v>74</v>
      </c>
      <c r="BF528" t="s">
        <v>74</v>
      </c>
      <c r="BG528" t="s">
        <v>74</v>
      </c>
      <c r="BH528" t="s">
        <v>74</v>
      </c>
      <c r="BI528">
        <v>8</v>
      </c>
      <c r="BJ528" t="s">
        <v>6024</v>
      </c>
      <c r="BK528" t="s">
        <v>6008</v>
      </c>
      <c r="BL528" t="s">
        <v>6025</v>
      </c>
      <c r="BM528" t="s">
        <v>6026</v>
      </c>
      <c r="BN528" t="s">
        <v>74</v>
      </c>
      <c r="BO528" t="s">
        <v>74</v>
      </c>
      <c r="BP528" t="s">
        <v>74</v>
      </c>
      <c r="BQ528" t="s">
        <v>74</v>
      </c>
      <c r="BR528" t="s">
        <v>96</v>
      </c>
      <c r="BS528" t="s">
        <v>6027</v>
      </c>
      <c r="BT528" t="str">
        <f>HYPERLINK("https%3A%2F%2Fwww.webofscience.com%2Fwos%2Fwoscc%2Ffull-record%2FWOS:A1994BC17W00201","View Full Record in Web of Science")</f>
        <v>View Full Record in Web of Science</v>
      </c>
    </row>
    <row r="529" spans="1:72" x14ac:dyDescent="0.15">
      <c r="A529" t="s">
        <v>5988</v>
      </c>
      <c r="B529" t="s">
        <v>6028</v>
      </c>
      <c r="C529" t="s">
        <v>74</v>
      </c>
      <c r="D529" t="s">
        <v>6029</v>
      </c>
      <c r="E529" t="s">
        <v>74</v>
      </c>
      <c r="F529" t="s">
        <v>6028</v>
      </c>
      <c r="G529" t="s">
        <v>74</v>
      </c>
      <c r="H529" t="s">
        <v>74</v>
      </c>
      <c r="I529" t="s">
        <v>6030</v>
      </c>
      <c r="J529" t="s">
        <v>6031</v>
      </c>
      <c r="K529" t="s">
        <v>6032</v>
      </c>
      <c r="L529" t="s">
        <v>74</v>
      </c>
      <c r="M529" t="s">
        <v>77</v>
      </c>
      <c r="N529" t="s">
        <v>5994</v>
      </c>
      <c r="O529" t="s">
        <v>6033</v>
      </c>
      <c r="P529" t="s">
        <v>6034</v>
      </c>
      <c r="Q529" t="s">
        <v>6035</v>
      </c>
      <c r="R529" t="s">
        <v>74</v>
      </c>
      <c r="S529" t="s">
        <v>74</v>
      </c>
      <c r="T529" t="s">
        <v>74</v>
      </c>
      <c r="U529" t="s">
        <v>74</v>
      </c>
      <c r="V529" t="s">
        <v>74</v>
      </c>
      <c r="W529" t="s">
        <v>6036</v>
      </c>
      <c r="X529" t="s">
        <v>6037</v>
      </c>
      <c r="Y529" t="s">
        <v>74</v>
      </c>
      <c r="Z529" t="s">
        <v>74</v>
      </c>
      <c r="AA529" t="s">
        <v>74</v>
      </c>
      <c r="AB529" t="s">
        <v>74</v>
      </c>
      <c r="AC529" t="s">
        <v>74</v>
      </c>
      <c r="AD529" t="s">
        <v>74</v>
      </c>
      <c r="AE529" t="s">
        <v>74</v>
      </c>
      <c r="AF529" t="s">
        <v>74</v>
      </c>
      <c r="AG529">
        <v>0</v>
      </c>
      <c r="AH529">
        <v>0</v>
      </c>
      <c r="AI529">
        <v>0</v>
      </c>
      <c r="AJ529">
        <v>0</v>
      </c>
      <c r="AK529">
        <v>2</v>
      </c>
      <c r="AL529" t="s">
        <v>6038</v>
      </c>
      <c r="AM529" t="s">
        <v>6039</v>
      </c>
      <c r="AN529" t="s">
        <v>6040</v>
      </c>
      <c r="AO529" t="s">
        <v>74</v>
      </c>
      <c r="AP529" t="s">
        <v>74</v>
      </c>
      <c r="AQ529" t="s">
        <v>6041</v>
      </c>
      <c r="AR529" t="s">
        <v>6042</v>
      </c>
      <c r="AS529" t="s">
        <v>74</v>
      </c>
      <c r="AT529" t="s">
        <v>74</v>
      </c>
      <c r="AU529">
        <v>1994</v>
      </c>
      <c r="AV529">
        <v>45</v>
      </c>
      <c r="AW529" t="s">
        <v>74</v>
      </c>
      <c r="AX529" t="s">
        <v>74</v>
      </c>
      <c r="AY529" t="s">
        <v>74</v>
      </c>
      <c r="AZ529" t="s">
        <v>74</v>
      </c>
      <c r="BA529" t="s">
        <v>74</v>
      </c>
      <c r="BB529">
        <v>3</v>
      </c>
      <c r="BC529">
        <v>18</v>
      </c>
      <c r="BD529" t="s">
        <v>74</v>
      </c>
      <c r="BE529" t="s">
        <v>74</v>
      </c>
      <c r="BF529" t="s">
        <v>74</v>
      </c>
      <c r="BG529" t="s">
        <v>74</v>
      </c>
      <c r="BH529" t="s">
        <v>74</v>
      </c>
      <c r="BI529">
        <v>16</v>
      </c>
      <c r="BJ529" t="s">
        <v>293</v>
      </c>
      <c r="BK529" t="s">
        <v>6008</v>
      </c>
      <c r="BL529" t="s">
        <v>293</v>
      </c>
      <c r="BM529" t="s">
        <v>6043</v>
      </c>
      <c r="BN529" t="s">
        <v>74</v>
      </c>
      <c r="BO529" t="s">
        <v>74</v>
      </c>
      <c r="BP529" t="s">
        <v>74</v>
      </c>
      <c r="BQ529" t="s">
        <v>74</v>
      </c>
      <c r="BR529" t="s">
        <v>96</v>
      </c>
      <c r="BS529" t="s">
        <v>6044</v>
      </c>
      <c r="BT529" t="str">
        <f>HYPERLINK("https%3A%2F%2Fwww.webofscience.com%2Fwos%2Fwoscc%2Ffull-record%2FWOS:A1994BA73Q00001","View Full Record in Web of Science")</f>
        <v>View Full Record in Web of Science</v>
      </c>
    </row>
    <row r="530" spans="1:72" x14ac:dyDescent="0.15">
      <c r="A530" t="s">
        <v>5988</v>
      </c>
      <c r="B530" t="s">
        <v>6045</v>
      </c>
      <c r="C530" t="s">
        <v>74</v>
      </c>
      <c r="D530" t="s">
        <v>6029</v>
      </c>
      <c r="E530" t="s">
        <v>74</v>
      </c>
      <c r="F530" t="s">
        <v>6045</v>
      </c>
      <c r="G530" t="s">
        <v>74</v>
      </c>
      <c r="H530" t="s">
        <v>74</v>
      </c>
      <c r="I530" t="s">
        <v>6046</v>
      </c>
      <c r="J530" t="s">
        <v>6031</v>
      </c>
      <c r="K530" t="s">
        <v>6032</v>
      </c>
      <c r="L530" t="s">
        <v>74</v>
      </c>
      <c r="M530" t="s">
        <v>77</v>
      </c>
      <c r="N530" t="s">
        <v>5994</v>
      </c>
      <c r="O530" t="s">
        <v>6033</v>
      </c>
      <c r="P530" t="s">
        <v>6034</v>
      </c>
      <c r="Q530" t="s">
        <v>6035</v>
      </c>
      <c r="R530" t="s">
        <v>74</v>
      </c>
      <c r="S530" t="s">
        <v>74</v>
      </c>
      <c r="T530" t="s">
        <v>74</v>
      </c>
      <c r="U530" t="s">
        <v>74</v>
      </c>
      <c r="V530" t="s">
        <v>74</v>
      </c>
      <c r="W530" t="s">
        <v>6047</v>
      </c>
      <c r="X530" t="s">
        <v>74</v>
      </c>
      <c r="Y530" t="s">
        <v>74</v>
      </c>
      <c r="Z530" t="s">
        <v>74</v>
      </c>
      <c r="AA530" t="s">
        <v>6048</v>
      </c>
      <c r="AB530" t="s">
        <v>6049</v>
      </c>
      <c r="AC530" t="s">
        <v>74</v>
      </c>
      <c r="AD530" t="s">
        <v>74</v>
      </c>
      <c r="AE530" t="s">
        <v>74</v>
      </c>
      <c r="AF530" t="s">
        <v>74</v>
      </c>
      <c r="AG530">
        <v>0</v>
      </c>
      <c r="AH530">
        <v>0</v>
      </c>
      <c r="AI530">
        <v>0</v>
      </c>
      <c r="AJ530">
        <v>0</v>
      </c>
      <c r="AK530">
        <v>0</v>
      </c>
      <c r="AL530" t="s">
        <v>6038</v>
      </c>
      <c r="AM530" t="s">
        <v>6039</v>
      </c>
      <c r="AN530" t="s">
        <v>6040</v>
      </c>
      <c r="AO530" t="s">
        <v>74</v>
      </c>
      <c r="AP530" t="s">
        <v>74</v>
      </c>
      <c r="AQ530" t="s">
        <v>6041</v>
      </c>
      <c r="AR530" t="s">
        <v>6042</v>
      </c>
      <c r="AS530" t="s">
        <v>74</v>
      </c>
      <c r="AT530" t="s">
        <v>74</v>
      </c>
      <c r="AU530">
        <v>1994</v>
      </c>
      <c r="AV530">
        <v>45</v>
      </c>
      <c r="AW530" t="s">
        <v>74</v>
      </c>
      <c r="AX530" t="s">
        <v>74</v>
      </c>
      <c r="AY530" t="s">
        <v>74</v>
      </c>
      <c r="AZ530" t="s">
        <v>74</v>
      </c>
      <c r="BA530" t="s">
        <v>74</v>
      </c>
      <c r="BB530">
        <v>19</v>
      </c>
      <c r="BC530">
        <v>49</v>
      </c>
      <c r="BD530" t="s">
        <v>74</v>
      </c>
      <c r="BE530" t="s">
        <v>74</v>
      </c>
      <c r="BF530" t="s">
        <v>74</v>
      </c>
      <c r="BG530" t="s">
        <v>74</v>
      </c>
      <c r="BH530" t="s">
        <v>74</v>
      </c>
      <c r="BI530">
        <v>31</v>
      </c>
      <c r="BJ530" t="s">
        <v>293</v>
      </c>
      <c r="BK530" t="s">
        <v>6008</v>
      </c>
      <c r="BL530" t="s">
        <v>293</v>
      </c>
      <c r="BM530" t="s">
        <v>6043</v>
      </c>
      <c r="BN530" t="s">
        <v>74</v>
      </c>
      <c r="BO530" t="s">
        <v>74</v>
      </c>
      <c r="BP530" t="s">
        <v>74</v>
      </c>
      <c r="BQ530" t="s">
        <v>74</v>
      </c>
      <c r="BR530" t="s">
        <v>96</v>
      </c>
      <c r="BS530" t="s">
        <v>6050</v>
      </c>
      <c r="BT530" t="str">
        <f>HYPERLINK("https%3A%2F%2Fwww.webofscience.com%2Fwos%2Fwoscc%2Ffull-record%2FWOS:A1994BA73Q00002","View Full Record in Web of Science")</f>
        <v>View Full Record in Web of Science</v>
      </c>
    </row>
    <row r="531" spans="1:72" x14ac:dyDescent="0.15">
      <c r="A531" t="s">
        <v>5988</v>
      </c>
      <c r="B531" t="s">
        <v>6051</v>
      </c>
      <c r="C531" t="s">
        <v>74</v>
      </c>
      <c r="D531" t="s">
        <v>6029</v>
      </c>
      <c r="E531" t="s">
        <v>74</v>
      </c>
      <c r="F531" t="s">
        <v>6051</v>
      </c>
      <c r="G531" t="s">
        <v>74</v>
      </c>
      <c r="H531" t="s">
        <v>74</v>
      </c>
      <c r="I531" t="s">
        <v>6052</v>
      </c>
      <c r="J531" t="s">
        <v>6031</v>
      </c>
      <c r="K531" t="s">
        <v>6032</v>
      </c>
      <c r="L531" t="s">
        <v>74</v>
      </c>
      <c r="M531" t="s">
        <v>77</v>
      </c>
      <c r="N531" t="s">
        <v>5994</v>
      </c>
      <c r="O531" t="s">
        <v>6033</v>
      </c>
      <c r="P531" t="s">
        <v>6034</v>
      </c>
      <c r="Q531" t="s">
        <v>6035</v>
      </c>
      <c r="R531" t="s">
        <v>74</v>
      </c>
      <c r="S531" t="s">
        <v>74</v>
      </c>
      <c r="T531" t="s">
        <v>74</v>
      </c>
      <c r="U531" t="s">
        <v>74</v>
      </c>
      <c r="V531" t="s">
        <v>74</v>
      </c>
      <c r="W531" t="s">
        <v>6053</v>
      </c>
      <c r="X531" t="s">
        <v>74</v>
      </c>
      <c r="Y531" t="s">
        <v>74</v>
      </c>
      <c r="Z531" t="s">
        <v>74</v>
      </c>
      <c r="AA531" t="s">
        <v>74</v>
      </c>
      <c r="AB531" t="s">
        <v>74</v>
      </c>
      <c r="AC531" t="s">
        <v>74</v>
      </c>
      <c r="AD531" t="s">
        <v>74</v>
      </c>
      <c r="AE531" t="s">
        <v>74</v>
      </c>
      <c r="AF531" t="s">
        <v>74</v>
      </c>
      <c r="AG531">
        <v>0</v>
      </c>
      <c r="AH531">
        <v>0</v>
      </c>
      <c r="AI531">
        <v>0</v>
      </c>
      <c r="AJ531">
        <v>0</v>
      </c>
      <c r="AK531">
        <v>0</v>
      </c>
      <c r="AL531" t="s">
        <v>6038</v>
      </c>
      <c r="AM531" t="s">
        <v>6039</v>
      </c>
      <c r="AN531" t="s">
        <v>6040</v>
      </c>
      <c r="AO531" t="s">
        <v>74</v>
      </c>
      <c r="AP531" t="s">
        <v>74</v>
      </c>
      <c r="AQ531" t="s">
        <v>6041</v>
      </c>
      <c r="AR531" t="s">
        <v>6042</v>
      </c>
      <c r="AS531" t="s">
        <v>74</v>
      </c>
      <c r="AT531" t="s">
        <v>74</v>
      </c>
      <c r="AU531">
        <v>1994</v>
      </c>
      <c r="AV531">
        <v>45</v>
      </c>
      <c r="AW531" t="s">
        <v>74</v>
      </c>
      <c r="AX531" t="s">
        <v>74</v>
      </c>
      <c r="AY531" t="s">
        <v>74</v>
      </c>
      <c r="AZ531" t="s">
        <v>74</v>
      </c>
      <c r="BA531" t="s">
        <v>74</v>
      </c>
      <c r="BB531">
        <v>51</v>
      </c>
      <c r="BC531">
        <v>86</v>
      </c>
      <c r="BD531" t="s">
        <v>74</v>
      </c>
      <c r="BE531" t="s">
        <v>74</v>
      </c>
      <c r="BF531" t="s">
        <v>74</v>
      </c>
      <c r="BG531" t="s">
        <v>74</v>
      </c>
      <c r="BH531" t="s">
        <v>74</v>
      </c>
      <c r="BI531">
        <v>36</v>
      </c>
      <c r="BJ531" t="s">
        <v>293</v>
      </c>
      <c r="BK531" t="s">
        <v>6008</v>
      </c>
      <c r="BL531" t="s">
        <v>293</v>
      </c>
      <c r="BM531" t="s">
        <v>6043</v>
      </c>
      <c r="BN531" t="s">
        <v>74</v>
      </c>
      <c r="BO531" t="s">
        <v>74</v>
      </c>
      <c r="BP531" t="s">
        <v>74</v>
      </c>
      <c r="BQ531" t="s">
        <v>74</v>
      </c>
      <c r="BR531" t="s">
        <v>96</v>
      </c>
      <c r="BS531" t="s">
        <v>6054</v>
      </c>
      <c r="BT531" t="str">
        <f>HYPERLINK("https%3A%2F%2Fwww.webofscience.com%2Fwos%2Fwoscc%2Ffull-record%2FWOS:A1994BA73Q00003","View Full Record in Web of Science")</f>
        <v>View Full Record in Web of Science</v>
      </c>
    </row>
    <row r="532" spans="1:72" x14ac:dyDescent="0.15">
      <c r="A532" t="s">
        <v>5988</v>
      </c>
      <c r="B532" t="s">
        <v>6055</v>
      </c>
      <c r="C532" t="s">
        <v>74</v>
      </c>
      <c r="D532" t="s">
        <v>6029</v>
      </c>
      <c r="E532" t="s">
        <v>74</v>
      </c>
      <c r="F532" t="s">
        <v>6055</v>
      </c>
      <c r="G532" t="s">
        <v>74</v>
      </c>
      <c r="H532" t="s">
        <v>74</v>
      </c>
      <c r="I532" t="s">
        <v>6056</v>
      </c>
      <c r="J532" t="s">
        <v>6031</v>
      </c>
      <c r="K532" t="s">
        <v>6032</v>
      </c>
      <c r="L532" t="s">
        <v>74</v>
      </c>
      <c r="M532" t="s">
        <v>77</v>
      </c>
      <c r="N532" t="s">
        <v>5994</v>
      </c>
      <c r="O532" t="s">
        <v>6033</v>
      </c>
      <c r="P532" t="s">
        <v>6034</v>
      </c>
      <c r="Q532" t="s">
        <v>6035</v>
      </c>
      <c r="R532" t="s">
        <v>74</v>
      </c>
      <c r="S532" t="s">
        <v>74</v>
      </c>
      <c r="T532" t="s">
        <v>74</v>
      </c>
      <c r="U532" t="s">
        <v>74</v>
      </c>
      <c r="V532" t="s">
        <v>74</v>
      </c>
      <c r="W532" t="s">
        <v>6057</v>
      </c>
      <c r="X532" t="s">
        <v>3475</v>
      </c>
      <c r="Y532" t="s">
        <v>74</v>
      </c>
      <c r="Z532" t="s">
        <v>74</v>
      </c>
      <c r="AA532" t="s">
        <v>74</v>
      </c>
      <c r="AB532" t="s">
        <v>74</v>
      </c>
      <c r="AC532" t="s">
        <v>74</v>
      </c>
      <c r="AD532" t="s">
        <v>74</v>
      </c>
      <c r="AE532" t="s">
        <v>74</v>
      </c>
      <c r="AF532" t="s">
        <v>74</v>
      </c>
      <c r="AG532">
        <v>0</v>
      </c>
      <c r="AH532">
        <v>5</v>
      </c>
      <c r="AI532">
        <v>5</v>
      </c>
      <c r="AJ532">
        <v>0</v>
      </c>
      <c r="AK532">
        <v>0</v>
      </c>
      <c r="AL532" t="s">
        <v>6038</v>
      </c>
      <c r="AM532" t="s">
        <v>6039</v>
      </c>
      <c r="AN532" t="s">
        <v>6040</v>
      </c>
      <c r="AO532" t="s">
        <v>74</v>
      </c>
      <c r="AP532" t="s">
        <v>74</v>
      </c>
      <c r="AQ532" t="s">
        <v>6041</v>
      </c>
      <c r="AR532" t="s">
        <v>6042</v>
      </c>
      <c r="AS532" t="s">
        <v>74</v>
      </c>
      <c r="AT532" t="s">
        <v>74</v>
      </c>
      <c r="AU532">
        <v>1994</v>
      </c>
      <c r="AV532">
        <v>45</v>
      </c>
      <c r="AW532" t="s">
        <v>74</v>
      </c>
      <c r="AX532" t="s">
        <v>74</v>
      </c>
      <c r="AY532" t="s">
        <v>74</v>
      </c>
      <c r="AZ532" t="s">
        <v>74</v>
      </c>
      <c r="BA532" t="s">
        <v>74</v>
      </c>
      <c r="BB532">
        <v>87</v>
      </c>
      <c r="BC532">
        <v>118</v>
      </c>
      <c r="BD532" t="s">
        <v>74</v>
      </c>
      <c r="BE532" t="s">
        <v>74</v>
      </c>
      <c r="BF532" t="s">
        <v>74</v>
      </c>
      <c r="BG532" t="s">
        <v>74</v>
      </c>
      <c r="BH532" t="s">
        <v>74</v>
      </c>
      <c r="BI532">
        <v>32</v>
      </c>
      <c r="BJ532" t="s">
        <v>293</v>
      </c>
      <c r="BK532" t="s">
        <v>6008</v>
      </c>
      <c r="BL532" t="s">
        <v>293</v>
      </c>
      <c r="BM532" t="s">
        <v>6043</v>
      </c>
      <c r="BN532" t="s">
        <v>74</v>
      </c>
      <c r="BO532" t="s">
        <v>74</v>
      </c>
      <c r="BP532" t="s">
        <v>74</v>
      </c>
      <c r="BQ532" t="s">
        <v>74</v>
      </c>
      <c r="BR532" t="s">
        <v>96</v>
      </c>
      <c r="BS532" t="s">
        <v>6058</v>
      </c>
      <c r="BT532" t="str">
        <f>HYPERLINK("https%3A%2F%2Fwww.webofscience.com%2Fwos%2Fwoscc%2Ffull-record%2FWOS:A1994BA73Q00004","View Full Record in Web of Science")</f>
        <v>View Full Record in Web of Science</v>
      </c>
    </row>
    <row r="533" spans="1:72" x14ac:dyDescent="0.15">
      <c r="A533" t="s">
        <v>5988</v>
      </c>
      <c r="B533" t="s">
        <v>6059</v>
      </c>
      <c r="C533" t="s">
        <v>74</v>
      </c>
      <c r="D533" t="s">
        <v>6029</v>
      </c>
      <c r="E533" t="s">
        <v>74</v>
      </c>
      <c r="F533" t="s">
        <v>6059</v>
      </c>
      <c r="G533" t="s">
        <v>74</v>
      </c>
      <c r="H533" t="s">
        <v>74</v>
      </c>
      <c r="I533" t="s">
        <v>6060</v>
      </c>
      <c r="J533" t="s">
        <v>6031</v>
      </c>
      <c r="K533" t="s">
        <v>6032</v>
      </c>
      <c r="L533" t="s">
        <v>74</v>
      </c>
      <c r="M533" t="s">
        <v>77</v>
      </c>
      <c r="N533" t="s">
        <v>5994</v>
      </c>
      <c r="O533" t="s">
        <v>6033</v>
      </c>
      <c r="P533" t="s">
        <v>6034</v>
      </c>
      <c r="Q533" t="s">
        <v>6035</v>
      </c>
      <c r="R533" t="s">
        <v>74</v>
      </c>
      <c r="S533" t="s">
        <v>74</v>
      </c>
      <c r="T533" t="s">
        <v>74</v>
      </c>
      <c r="U533" t="s">
        <v>74</v>
      </c>
      <c r="V533" t="s">
        <v>74</v>
      </c>
      <c r="W533" t="s">
        <v>6061</v>
      </c>
      <c r="X533" t="s">
        <v>3475</v>
      </c>
      <c r="Y533" t="s">
        <v>74</v>
      </c>
      <c r="Z533" t="s">
        <v>74</v>
      </c>
      <c r="AA533" t="s">
        <v>6062</v>
      </c>
      <c r="AB533" t="s">
        <v>6063</v>
      </c>
      <c r="AC533" t="s">
        <v>74</v>
      </c>
      <c r="AD533" t="s">
        <v>74</v>
      </c>
      <c r="AE533" t="s">
        <v>74</v>
      </c>
      <c r="AF533" t="s">
        <v>74</v>
      </c>
      <c r="AG533">
        <v>0</v>
      </c>
      <c r="AH533">
        <v>0</v>
      </c>
      <c r="AI533">
        <v>0</v>
      </c>
      <c r="AJ533">
        <v>0</v>
      </c>
      <c r="AK533">
        <v>1</v>
      </c>
      <c r="AL533" t="s">
        <v>6038</v>
      </c>
      <c r="AM533" t="s">
        <v>6039</v>
      </c>
      <c r="AN533" t="s">
        <v>6040</v>
      </c>
      <c r="AO533" t="s">
        <v>74</v>
      </c>
      <c r="AP533" t="s">
        <v>74</v>
      </c>
      <c r="AQ533" t="s">
        <v>6041</v>
      </c>
      <c r="AR533" t="s">
        <v>6042</v>
      </c>
      <c r="AS533" t="s">
        <v>74</v>
      </c>
      <c r="AT533" t="s">
        <v>74</v>
      </c>
      <c r="AU533">
        <v>1994</v>
      </c>
      <c r="AV533">
        <v>45</v>
      </c>
      <c r="AW533" t="s">
        <v>74</v>
      </c>
      <c r="AX533" t="s">
        <v>74</v>
      </c>
      <c r="AY533" t="s">
        <v>74</v>
      </c>
      <c r="AZ533" t="s">
        <v>74</v>
      </c>
      <c r="BA533" t="s">
        <v>74</v>
      </c>
      <c r="BB533">
        <v>119</v>
      </c>
      <c r="BC533">
        <v>131</v>
      </c>
      <c r="BD533" t="s">
        <v>74</v>
      </c>
      <c r="BE533" t="s">
        <v>74</v>
      </c>
      <c r="BF533" t="s">
        <v>74</v>
      </c>
      <c r="BG533" t="s">
        <v>74</v>
      </c>
      <c r="BH533" t="s">
        <v>74</v>
      </c>
      <c r="BI533">
        <v>13</v>
      </c>
      <c r="BJ533" t="s">
        <v>293</v>
      </c>
      <c r="BK533" t="s">
        <v>6008</v>
      </c>
      <c r="BL533" t="s">
        <v>293</v>
      </c>
      <c r="BM533" t="s">
        <v>6043</v>
      </c>
      <c r="BN533" t="s">
        <v>74</v>
      </c>
      <c r="BO533" t="s">
        <v>74</v>
      </c>
      <c r="BP533" t="s">
        <v>74</v>
      </c>
      <c r="BQ533" t="s">
        <v>74</v>
      </c>
      <c r="BR533" t="s">
        <v>96</v>
      </c>
      <c r="BS533" t="s">
        <v>6064</v>
      </c>
      <c r="BT533" t="str">
        <f>HYPERLINK("https%3A%2F%2Fwww.webofscience.com%2Fwos%2Fwoscc%2Ffull-record%2FWOS:A1994BA73Q00005","View Full Record in Web of Science")</f>
        <v>View Full Record in Web of Science</v>
      </c>
    </row>
    <row r="534" spans="1:72" x14ac:dyDescent="0.15">
      <c r="A534" t="s">
        <v>5988</v>
      </c>
      <c r="B534" t="s">
        <v>6065</v>
      </c>
      <c r="C534" t="s">
        <v>74</v>
      </c>
      <c r="D534" t="s">
        <v>6029</v>
      </c>
      <c r="E534" t="s">
        <v>74</v>
      </c>
      <c r="F534" t="s">
        <v>6065</v>
      </c>
      <c r="G534" t="s">
        <v>74</v>
      </c>
      <c r="H534" t="s">
        <v>74</v>
      </c>
      <c r="I534" t="s">
        <v>6066</v>
      </c>
      <c r="J534" t="s">
        <v>6031</v>
      </c>
      <c r="K534" t="s">
        <v>6032</v>
      </c>
      <c r="L534" t="s">
        <v>74</v>
      </c>
      <c r="M534" t="s">
        <v>77</v>
      </c>
      <c r="N534" t="s">
        <v>5994</v>
      </c>
      <c r="O534" t="s">
        <v>6033</v>
      </c>
      <c r="P534" t="s">
        <v>6034</v>
      </c>
      <c r="Q534" t="s">
        <v>6035</v>
      </c>
      <c r="R534" t="s">
        <v>74</v>
      </c>
      <c r="S534" t="s">
        <v>74</v>
      </c>
      <c r="T534" t="s">
        <v>74</v>
      </c>
      <c r="U534" t="s">
        <v>74</v>
      </c>
      <c r="V534" t="s">
        <v>74</v>
      </c>
      <c r="W534" t="s">
        <v>6067</v>
      </c>
      <c r="X534" t="s">
        <v>6068</v>
      </c>
      <c r="Y534" t="s">
        <v>74</v>
      </c>
      <c r="Z534" t="s">
        <v>74</v>
      </c>
      <c r="AA534" t="s">
        <v>74</v>
      </c>
      <c r="AB534" t="s">
        <v>74</v>
      </c>
      <c r="AC534" t="s">
        <v>74</v>
      </c>
      <c r="AD534" t="s">
        <v>74</v>
      </c>
      <c r="AE534" t="s">
        <v>74</v>
      </c>
      <c r="AF534" t="s">
        <v>74</v>
      </c>
      <c r="AG534">
        <v>0</v>
      </c>
      <c r="AH534">
        <v>0</v>
      </c>
      <c r="AI534">
        <v>0</v>
      </c>
      <c r="AJ534">
        <v>0</v>
      </c>
      <c r="AK534">
        <v>0</v>
      </c>
      <c r="AL534" t="s">
        <v>6038</v>
      </c>
      <c r="AM534" t="s">
        <v>6039</v>
      </c>
      <c r="AN534" t="s">
        <v>6040</v>
      </c>
      <c r="AO534" t="s">
        <v>74</v>
      </c>
      <c r="AP534" t="s">
        <v>74</v>
      </c>
      <c r="AQ534" t="s">
        <v>6041</v>
      </c>
      <c r="AR534" t="s">
        <v>6042</v>
      </c>
      <c r="AS534" t="s">
        <v>74</v>
      </c>
      <c r="AT534" t="s">
        <v>74</v>
      </c>
      <c r="AU534">
        <v>1994</v>
      </c>
      <c r="AV534">
        <v>45</v>
      </c>
      <c r="AW534" t="s">
        <v>74</v>
      </c>
      <c r="AX534" t="s">
        <v>74</v>
      </c>
      <c r="AY534" t="s">
        <v>74</v>
      </c>
      <c r="AZ534" t="s">
        <v>74</v>
      </c>
      <c r="BA534" t="s">
        <v>74</v>
      </c>
      <c r="BB534">
        <v>133</v>
      </c>
      <c r="BC534">
        <v>143</v>
      </c>
      <c r="BD534" t="s">
        <v>74</v>
      </c>
      <c r="BE534" t="s">
        <v>74</v>
      </c>
      <c r="BF534" t="s">
        <v>74</v>
      </c>
      <c r="BG534" t="s">
        <v>74</v>
      </c>
      <c r="BH534" t="s">
        <v>74</v>
      </c>
      <c r="BI534">
        <v>11</v>
      </c>
      <c r="BJ534" t="s">
        <v>293</v>
      </c>
      <c r="BK534" t="s">
        <v>6008</v>
      </c>
      <c r="BL534" t="s">
        <v>293</v>
      </c>
      <c r="BM534" t="s">
        <v>6043</v>
      </c>
      <c r="BN534" t="s">
        <v>74</v>
      </c>
      <c r="BO534" t="s">
        <v>74</v>
      </c>
      <c r="BP534" t="s">
        <v>74</v>
      </c>
      <c r="BQ534" t="s">
        <v>74</v>
      </c>
      <c r="BR534" t="s">
        <v>96</v>
      </c>
      <c r="BS534" t="s">
        <v>6069</v>
      </c>
      <c r="BT534" t="str">
        <f>HYPERLINK("https%3A%2F%2Fwww.webofscience.com%2Fwos%2Fwoscc%2Ffull-record%2FWOS:A1994BA73Q00006","View Full Record in Web of Science")</f>
        <v>View Full Record in Web of Science</v>
      </c>
    </row>
    <row r="535" spans="1:72" x14ac:dyDescent="0.15">
      <c r="A535" t="s">
        <v>5988</v>
      </c>
      <c r="B535" t="s">
        <v>6070</v>
      </c>
      <c r="C535" t="s">
        <v>74</v>
      </c>
      <c r="D535" t="s">
        <v>6029</v>
      </c>
      <c r="E535" t="s">
        <v>74</v>
      </c>
      <c r="F535" t="s">
        <v>6070</v>
      </c>
      <c r="G535" t="s">
        <v>74</v>
      </c>
      <c r="H535" t="s">
        <v>74</v>
      </c>
      <c r="I535" t="s">
        <v>6071</v>
      </c>
      <c r="J535" t="s">
        <v>6031</v>
      </c>
      <c r="K535" t="s">
        <v>6032</v>
      </c>
      <c r="L535" t="s">
        <v>74</v>
      </c>
      <c r="M535" t="s">
        <v>77</v>
      </c>
      <c r="N535" t="s">
        <v>5994</v>
      </c>
      <c r="O535" t="s">
        <v>6033</v>
      </c>
      <c r="P535" t="s">
        <v>6034</v>
      </c>
      <c r="Q535" t="s">
        <v>6035</v>
      </c>
      <c r="R535" t="s">
        <v>74</v>
      </c>
      <c r="S535" t="s">
        <v>74</v>
      </c>
      <c r="T535" t="s">
        <v>74</v>
      </c>
      <c r="U535" t="s">
        <v>74</v>
      </c>
      <c r="V535" t="s">
        <v>74</v>
      </c>
      <c r="W535" t="s">
        <v>6072</v>
      </c>
      <c r="X535" t="s">
        <v>3475</v>
      </c>
      <c r="Y535" t="s">
        <v>74</v>
      </c>
      <c r="Z535" t="s">
        <v>74</v>
      </c>
      <c r="AA535" t="s">
        <v>6073</v>
      </c>
      <c r="AB535" t="s">
        <v>74</v>
      </c>
      <c r="AC535" t="s">
        <v>74</v>
      </c>
      <c r="AD535" t="s">
        <v>74</v>
      </c>
      <c r="AE535" t="s">
        <v>74</v>
      </c>
      <c r="AF535" t="s">
        <v>74</v>
      </c>
      <c r="AG535">
        <v>0</v>
      </c>
      <c r="AH535">
        <v>0</v>
      </c>
      <c r="AI535">
        <v>0</v>
      </c>
      <c r="AJ535">
        <v>0</v>
      </c>
      <c r="AK535">
        <v>0</v>
      </c>
      <c r="AL535" t="s">
        <v>6038</v>
      </c>
      <c r="AM535" t="s">
        <v>6039</v>
      </c>
      <c r="AN535" t="s">
        <v>6040</v>
      </c>
      <c r="AO535" t="s">
        <v>74</v>
      </c>
      <c r="AP535" t="s">
        <v>74</v>
      </c>
      <c r="AQ535" t="s">
        <v>6041</v>
      </c>
      <c r="AR535" t="s">
        <v>6042</v>
      </c>
      <c r="AS535" t="s">
        <v>74</v>
      </c>
      <c r="AT535" t="s">
        <v>74</v>
      </c>
      <c r="AU535">
        <v>1994</v>
      </c>
      <c r="AV535">
        <v>45</v>
      </c>
      <c r="AW535" t="s">
        <v>74</v>
      </c>
      <c r="AX535" t="s">
        <v>74</v>
      </c>
      <c r="AY535" t="s">
        <v>74</v>
      </c>
      <c r="AZ535" t="s">
        <v>74</v>
      </c>
      <c r="BA535" t="s">
        <v>74</v>
      </c>
      <c r="BB535">
        <v>145</v>
      </c>
      <c r="BC535">
        <v>157</v>
      </c>
      <c r="BD535" t="s">
        <v>74</v>
      </c>
      <c r="BE535" t="s">
        <v>74</v>
      </c>
      <c r="BF535" t="s">
        <v>74</v>
      </c>
      <c r="BG535" t="s">
        <v>74</v>
      </c>
      <c r="BH535" t="s">
        <v>74</v>
      </c>
      <c r="BI535">
        <v>13</v>
      </c>
      <c r="BJ535" t="s">
        <v>293</v>
      </c>
      <c r="BK535" t="s">
        <v>6008</v>
      </c>
      <c r="BL535" t="s">
        <v>293</v>
      </c>
      <c r="BM535" t="s">
        <v>6043</v>
      </c>
      <c r="BN535" t="s">
        <v>74</v>
      </c>
      <c r="BO535" t="s">
        <v>74</v>
      </c>
      <c r="BP535" t="s">
        <v>74</v>
      </c>
      <c r="BQ535" t="s">
        <v>74</v>
      </c>
      <c r="BR535" t="s">
        <v>96</v>
      </c>
      <c r="BS535" t="s">
        <v>6074</v>
      </c>
      <c r="BT535" t="str">
        <f>HYPERLINK("https%3A%2F%2Fwww.webofscience.com%2Fwos%2Fwoscc%2Ffull-record%2FWOS:A1994BA73Q00007","View Full Record in Web of Science")</f>
        <v>View Full Record in Web of Science</v>
      </c>
    </row>
    <row r="536" spans="1:72" x14ac:dyDescent="0.15">
      <c r="A536" t="s">
        <v>5988</v>
      </c>
      <c r="B536" t="s">
        <v>6075</v>
      </c>
      <c r="C536" t="s">
        <v>74</v>
      </c>
      <c r="D536" t="s">
        <v>6029</v>
      </c>
      <c r="E536" t="s">
        <v>74</v>
      </c>
      <c r="F536" t="s">
        <v>6075</v>
      </c>
      <c r="G536" t="s">
        <v>74</v>
      </c>
      <c r="H536" t="s">
        <v>74</v>
      </c>
      <c r="I536" t="s">
        <v>6076</v>
      </c>
      <c r="J536" t="s">
        <v>6031</v>
      </c>
      <c r="K536" t="s">
        <v>6032</v>
      </c>
      <c r="L536" t="s">
        <v>74</v>
      </c>
      <c r="M536" t="s">
        <v>77</v>
      </c>
      <c r="N536" t="s">
        <v>5994</v>
      </c>
      <c r="O536" t="s">
        <v>6033</v>
      </c>
      <c r="P536" t="s">
        <v>6034</v>
      </c>
      <c r="Q536" t="s">
        <v>6035</v>
      </c>
      <c r="R536" t="s">
        <v>74</v>
      </c>
      <c r="S536" t="s">
        <v>74</v>
      </c>
      <c r="T536" t="s">
        <v>6077</v>
      </c>
      <c r="U536" t="s">
        <v>74</v>
      </c>
      <c r="V536" t="s">
        <v>74</v>
      </c>
      <c r="W536" t="s">
        <v>6078</v>
      </c>
      <c r="X536" t="s">
        <v>3475</v>
      </c>
      <c r="Y536" t="s">
        <v>74</v>
      </c>
      <c r="Z536" t="s">
        <v>74</v>
      </c>
      <c r="AA536" t="s">
        <v>6073</v>
      </c>
      <c r="AB536" t="s">
        <v>74</v>
      </c>
      <c r="AC536" t="s">
        <v>74</v>
      </c>
      <c r="AD536" t="s">
        <v>74</v>
      </c>
      <c r="AE536" t="s">
        <v>74</v>
      </c>
      <c r="AF536" t="s">
        <v>74</v>
      </c>
      <c r="AG536">
        <v>0</v>
      </c>
      <c r="AH536">
        <v>0</v>
      </c>
      <c r="AI536">
        <v>0</v>
      </c>
      <c r="AJ536">
        <v>2</v>
      </c>
      <c r="AK536">
        <v>5</v>
      </c>
      <c r="AL536" t="s">
        <v>6038</v>
      </c>
      <c r="AM536" t="s">
        <v>6039</v>
      </c>
      <c r="AN536" t="s">
        <v>6040</v>
      </c>
      <c r="AO536" t="s">
        <v>74</v>
      </c>
      <c r="AP536" t="s">
        <v>74</v>
      </c>
      <c r="AQ536" t="s">
        <v>6041</v>
      </c>
      <c r="AR536" t="s">
        <v>6042</v>
      </c>
      <c r="AS536" t="s">
        <v>74</v>
      </c>
      <c r="AT536" t="s">
        <v>74</v>
      </c>
      <c r="AU536">
        <v>1994</v>
      </c>
      <c r="AV536">
        <v>45</v>
      </c>
      <c r="AW536" t="s">
        <v>74</v>
      </c>
      <c r="AX536" t="s">
        <v>74</v>
      </c>
      <c r="AY536" t="s">
        <v>74</v>
      </c>
      <c r="AZ536" t="s">
        <v>74</v>
      </c>
      <c r="BA536" t="s">
        <v>74</v>
      </c>
      <c r="BB536">
        <v>159</v>
      </c>
      <c r="BC536">
        <v>180</v>
      </c>
      <c r="BD536" t="s">
        <v>74</v>
      </c>
      <c r="BE536" t="s">
        <v>74</v>
      </c>
      <c r="BF536" t="s">
        <v>74</v>
      </c>
      <c r="BG536" t="s">
        <v>74</v>
      </c>
      <c r="BH536" t="s">
        <v>74</v>
      </c>
      <c r="BI536">
        <v>22</v>
      </c>
      <c r="BJ536" t="s">
        <v>293</v>
      </c>
      <c r="BK536" t="s">
        <v>6008</v>
      </c>
      <c r="BL536" t="s">
        <v>293</v>
      </c>
      <c r="BM536" t="s">
        <v>6043</v>
      </c>
      <c r="BN536" t="s">
        <v>74</v>
      </c>
      <c r="BO536" t="s">
        <v>74</v>
      </c>
      <c r="BP536" t="s">
        <v>74</v>
      </c>
      <c r="BQ536" t="s">
        <v>74</v>
      </c>
      <c r="BR536" t="s">
        <v>96</v>
      </c>
      <c r="BS536" t="s">
        <v>6079</v>
      </c>
      <c r="BT536" t="str">
        <f>HYPERLINK("https%3A%2F%2Fwww.webofscience.com%2Fwos%2Fwoscc%2Ffull-record%2FWOS:A1994BA73Q00008","View Full Record in Web of Science")</f>
        <v>View Full Record in Web of Science</v>
      </c>
    </row>
    <row r="537" spans="1:72" x14ac:dyDescent="0.15">
      <c r="A537" t="s">
        <v>5988</v>
      </c>
      <c r="B537" t="s">
        <v>6080</v>
      </c>
      <c r="C537" t="s">
        <v>74</v>
      </c>
      <c r="D537" t="s">
        <v>6029</v>
      </c>
      <c r="E537" t="s">
        <v>74</v>
      </c>
      <c r="F537" t="s">
        <v>6080</v>
      </c>
      <c r="G537" t="s">
        <v>74</v>
      </c>
      <c r="H537" t="s">
        <v>74</v>
      </c>
      <c r="I537" t="s">
        <v>6081</v>
      </c>
      <c r="J537" t="s">
        <v>6031</v>
      </c>
      <c r="K537" t="s">
        <v>6032</v>
      </c>
      <c r="L537" t="s">
        <v>74</v>
      </c>
      <c r="M537" t="s">
        <v>77</v>
      </c>
      <c r="N537" t="s">
        <v>5994</v>
      </c>
      <c r="O537" t="s">
        <v>6033</v>
      </c>
      <c r="P537" t="s">
        <v>6034</v>
      </c>
      <c r="Q537" t="s">
        <v>6035</v>
      </c>
      <c r="R537" t="s">
        <v>74</v>
      </c>
      <c r="S537" t="s">
        <v>74</v>
      </c>
      <c r="T537" t="s">
        <v>74</v>
      </c>
      <c r="U537" t="s">
        <v>74</v>
      </c>
      <c r="V537" t="s">
        <v>74</v>
      </c>
      <c r="W537" t="s">
        <v>6082</v>
      </c>
      <c r="X537" t="s">
        <v>3475</v>
      </c>
      <c r="Y537" t="s">
        <v>74</v>
      </c>
      <c r="Z537" t="s">
        <v>74</v>
      </c>
      <c r="AA537" t="s">
        <v>6083</v>
      </c>
      <c r="AB537" t="s">
        <v>6084</v>
      </c>
      <c r="AC537" t="s">
        <v>74</v>
      </c>
      <c r="AD537" t="s">
        <v>74</v>
      </c>
      <c r="AE537" t="s">
        <v>74</v>
      </c>
      <c r="AF537" t="s">
        <v>74</v>
      </c>
      <c r="AG537">
        <v>0</v>
      </c>
      <c r="AH537">
        <v>0</v>
      </c>
      <c r="AI537">
        <v>0</v>
      </c>
      <c r="AJ537">
        <v>0</v>
      </c>
      <c r="AK537">
        <v>0</v>
      </c>
      <c r="AL537" t="s">
        <v>6038</v>
      </c>
      <c r="AM537" t="s">
        <v>6039</v>
      </c>
      <c r="AN537" t="s">
        <v>6040</v>
      </c>
      <c r="AO537" t="s">
        <v>74</v>
      </c>
      <c r="AP537" t="s">
        <v>74</v>
      </c>
      <c r="AQ537" t="s">
        <v>6041</v>
      </c>
      <c r="AR537" t="s">
        <v>6042</v>
      </c>
      <c r="AS537" t="s">
        <v>74</v>
      </c>
      <c r="AT537" t="s">
        <v>74</v>
      </c>
      <c r="AU537">
        <v>1994</v>
      </c>
      <c r="AV537">
        <v>45</v>
      </c>
      <c r="AW537" t="s">
        <v>74</v>
      </c>
      <c r="AX537" t="s">
        <v>74</v>
      </c>
      <c r="AY537" t="s">
        <v>74</v>
      </c>
      <c r="AZ537" t="s">
        <v>74</v>
      </c>
      <c r="BA537" t="s">
        <v>74</v>
      </c>
      <c r="BB537">
        <v>181</v>
      </c>
      <c r="BC537">
        <v>191</v>
      </c>
      <c r="BD537" t="s">
        <v>74</v>
      </c>
      <c r="BE537" t="s">
        <v>74</v>
      </c>
      <c r="BF537" t="s">
        <v>74</v>
      </c>
      <c r="BG537" t="s">
        <v>74</v>
      </c>
      <c r="BH537" t="s">
        <v>74</v>
      </c>
      <c r="BI537">
        <v>11</v>
      </c>
      <c r="BJ537" t="s">
        <v>293</v>
      </c>
      <c r="BK537" t="s">
        <v>6008</v>
      </c>
      <c r="BL537" t="s">
        <v>293</v>
      </c>
      <c r="BM537" t="s">
        <v>6043</v>
      </c>
      <c r="BN537" t="s">
        <v>74</v>
      </c>
      <c r="BO537" t="s">
        <v>74</v>
      </c>
      <c r="BP537" t="s">
        <v>74</v>
      </c>
      <c r="BQ537" t="s">
        <v>74</v>
      </c>
      <c r="BR537" t="s">
        <v>96</v>
      </c>
      <c r="BS537" t="s">
        <v>6085</v>
      </c>
      <c r="BT537" t="str">
        <f>HYPERLINK("https%3A%2F%2Fwww.webofscience.com%2Fwos%2Fwoscc%2Ffull-record%2FWOS:A1994BA73Q00009","View Full Record in Web of Science")</f>
        <v>View Full Record in Web of Science</v>
      </c>
    </row>
    <row r="538" spans="1:72" x14ac:dyDescent="0.15">
      <c r="A538" t="s">
        <v>5988</v>
      </c>
      <c r="B538" t="s">
        <v>6086</v>
      </c>
      <c r="C538" t="s">
        <v>74</v>
      </c>
      <c r="D538" t="s">
        <v>6029</v>
      </c>
      <c r="E538" t="s">
        <v>74</v>
      </c>
      <c r="F538" t="s">
        <v>6086</v>
      </c>
      <c r="G538" t="s">
        <v>74</v>
      </c>
      <c r="H538" t="s">
        <v>74</v>
      </c>
      <c r="I538" t="s">
        <v>6087</v>
      </c>
      <c r="J538" t="s">
        <v>6031</v>
      </c>
      <c r="K538" t="s">
        <v>6032</v>
      </c>
      <c r="L538" t="s">
        <v>74</v>
      </c>
      <c r="M538" t="s">
        <v>77</v>
      </c>
      <c r="N538" t="s">
        <v>5994</v>
      </c>
      <c r="O538" t="s">
        <v>6033</v>
      </c>
      <c r="P538" t="s">
        <v>6034</v>
      </c>
      <c r="Q538" t="s">
        <v>6035</v>
      </c>
      <c r="R538" t="s">
        <v>74</v>
      </c>
      <c r="S538" t="s">
        <v>74</v>
      </c>
      <c r="T538" t="s">
        <v>74</v>
      </c>
      <c r="U538" t="s">
        <v>74</v>
      </c>
      <c r="V538" t="s">
        <v>74</v>
      </c>
      <c r="W538" t="s">
        <v>6088</v>
      </c>
      <c r="X538" t="s">
        <v>6089</v>
      </c>
      <c r="Y538" t="s">
        <v>74</v>
      </c>
      <c r="Z538" t="s">
        <v>74</v>
      </c>
      <c r="AA538" t="s">
        <v>6090</v>
      </c>
      <c r="AB538" t="s">
        <v>6091</v>
      </c>
      <c r="AC538" t="s">
        <v>74</v>
      </c>
      <c r="AD538" t="s">
        <v>74</v>
      </c>
      <c r="AE538" t="s">
        <v>74</v>
      </c>
      <c r="AF538" t="s">
        <v>74</v>
      </c>
      <c r="AG538">
        <v>0</v>
      </c>
      <c r="AH538">
        <v>1</v>
      </c>
      <c r="AI538">
        <v>1</v>
      </c>
      <c r="AJ538">
        <v>0</v>
      </c>
      <c r="AK538">
        <v>0</v>
      </c>
      <c r="AL538" t="s">
        <v>6038</v>
      </c>
      <c r="AM538" t="s">
        <v>6039</v>
      </c>
      <c r="AN538" t="s">
        <v>6040</v>
      </c>
      <c r="AO538" t="s">
        <v>74</v>
      </c>
      <c r="AP538" t="s">
        <v>74</v>
      </c>
      <c r="AQ538" t="s">
        <v>6041</v>
      </c>
      <c r="AR538" t="s">
        <v>6042</v>
      </c>
      <c r="AS538" t="s">
        <v>74</v>
      </c>
      <c r="AT538" t="s">
        <v>74</v>
      </c>
      <c r="AU538">
        <v>1994</v>
      </c>
      <c r="AV538">
        <v>45</v>
      </c>
      <c r="AW538" t="s">
        <v>74</v>
      </c>
      <c r="AX538" t="s">
        <v>74</v>
      </c>
      <c r="AY538" t="s">
        <v>74</v>
      </c>
      <c r="AZ538" t="s">
        <v>74</v>
      </c>
      <c r="BA538" t="s">
        <v>74</v>
      </c>
      <c r="BB538">
        <v>193</v>
      </c>
      <c r="BC538">
        <v>206</v>
      </c>
      <c r="BD538" t="s">
        <v>74</v>
      </c>
      <c r="BE538" t="s">
        <v>74</v>
      </c>
      <c r="BF538" t="s">
        <v>74</v>
      </c>
      <c r="BG538" t="s">
        <v>74</v>
      </c>
      <c r="BH538" t="s">
        <v>74</v>
      </c>
      <c r="BI538">
        <v>14</v>
      </c>
      <c r="BJ538" t="s">
        <v>293</v>
      </c>
      <c r="BK538" t="s">
        <v>6008</v>
      </c>
      <c r="BL538" t="s">
        <v>293</v>
      </c>
      <c r="BM538" t="s">
        <v>6043</v>
      </c>
      <c r="BN538" t="s">
        <v>74</v>
      </c>
      <c r="BO538" t="s">
        <v>74</v>
      </c>
      <c r="BP538" t="s">
        <v>74</v>
      </c>
      <c r="BQ538" t="s">
        <v>74</v>
      </c>
      <c r="BR538" t="s">
        <v>96</v>
      </c>
      <c r="BS538" t="s">
        <v>6092</v>
      </c>
      <c r="BT538" t="str">
        <f>HYPERLINK("https%3A%2F%2Fwww.webofscience.com%2Fwos%2Fwoscc%2Ffull-record%2FWOS:A1994BA73Q00010","View Full Record in Web of Science")</f>
        <v>View Full Record in Web of Science</v>
      </c>
    </row>
    <row r="539" spans="1:72" x14ac:dyDescent="0.15">
      <c r="A539" t="s">
        <v>5988</v>
      </c>
      <c r="B539" t="s">
        <v>6093</v>
      </c>
      <c r="C539" t="s">
        <v>74</v>
      </c>
      <c r="D539" t="s">
        <v>6029</v>
      </c>
      <c r="E539" t="s">
        <v>74</v>
      </c>
      <c r="F539" t="s">
        <v>6093</v>
      </c>
      <c r="G539" t="s">
        <v>74</v>
      </c>
      <c r="H539" t="s">
        <v>74</v>
      </c>
      <c r="I539" t="s">
        <v>6094</v>
      </c>
      <c r="J539" t="s">
        <v>6031</v>
      </c>
      <c r="K539" t="s">
        <v>6032</v>
      </c>
      <c r="L539" t="s">
        <v>74</v>
      </c>
      <c r="M539" t="s">
        <v>77</v>
      </c>
      <c r="N539" t="s">
        <v>5994</v>
      </c>
      <c r="O539" t="s">
        <v>6033</v>
      </c>
      <c r="P539" t="s">
        <v>6034</v>
      </c>
      <c r="Q539" t="s">
        <v>6035</v>
      </c>
      <c r="R539" t="s">
        <v>74</v>
      </c>
      <c r="S539" t="s">
        <v>74</v>
      </c>
      <c r="T539" t="s">
        <v>74</v>
      </c>
      <c r="U539" t="s">
        <v>74</v>
      </c>
      <c r="V539" t="s">
        <v>74</v>
      </c>
      <c r="W539" t="s">
        <v>6095</v>
      </c>
      <c r="X539" t="s">
        <v>3475</v>
      </c>
      <c r="Y539" t="s">
        <v>74</v>
      </c>
      <c r="Z539" t="s">
        <v>74</v>
      </c>
      <c r="AA539" t="s">
        <v>6096</v>
      </c>
      <c r="AB539" t="s">
        <v>74</v>
      </c>
      <c r="AC539" t="s">
        <v>74</v>
      </c>
      <c r="AD539" t="s">
        <v>74</v>
      </c>
      <c r="AE539" t="s">
        <v>74</v>
      </c>
      <c r="AF539" t="s">
        <v>74</v>
      </c>
      <c r="AG539">
        <v>0</v>
      </c>
      <c r="AH539">
        <v>1</v>
      </c>
      <c r="AI539">
        <v>1</v>
      </c>
      <c r="AJ539">
        <v>0</v>
      </c>
      <c r="AK539">
        <v>0</v>
      </c>
      <c r="AL539" t="s">
        <v>6038</v>
      </c>
      <c r="AM539" t="s">
        <v>6039</v>
      </c>
      <c r="AN539" t="s">
        <v>6040</v>
      </c>
      <c r="AO539" t="s">
        <v>74</v>
      </c>
      <c r="AP539" t="s">
        <v>74</v>
      </c>
      <c r="AQ539" t="s">
        <v>6041</v>
      </c>
      <c r="AR539" t="s">
        <v>6042</v>
      </c>
      <c r="AS539" t="s">
        <v>74</v>
      </c>
      <c r="AT539" t="s">
        <v>74</v>
      </c>
      <c r="AU539">
        <v>1994</v>
      </c>
      <c r="AV539">
        <v>45</v>
      </c>
      <c r="AW539" t="s">
        <v>74</v>
      </c>
      <c r="AX539" t="s">
        <v>74</v>
      </c>
      <c r="AY539" t="s">
        <v>74</v>
      </c>
      <c r="AZ539" t="s">
        <v>74</v>
      </c>
      <c r="BA539" t="s">
        <v>74</v>
      </c>
      <c r="BB539">
        <v>207</v>
      </c>
      <c r="BC539">
        <v>215</v>
      </c>
      <c r="BD539" t="s">
        <v>74</v>
      </c>
      <c r="BE539" t="s">
        <v>74</v>
      </c>
      <c r="BF539" t="s">
        <v>74</v>
      </c>
      <c r="BG539" t="s">
        <v>74</v>
      </c>
      <c r="BH539" t="s">
        <v>74</v>
      </c>
      <c r="BI539">
        <v>9</v>
      </c>
      <c r="BJ539" t="s">
        <v>293</v>
      </c>
      <c r="BK539" t="s">
        <v>6008</v>
      </c>
      <c r="BL539" t="s">
        <v>293</v>
      </c>
      <c r="BM539" t="s">
        <v>6043</v>
      </c>
      <c r="BN539" t="s">
        <v>74</v>
      </c>
      <c r="BO539" t="s">
        <v>74</v>
      </c>
      <c r="BP539" t="s">
        <v>74</v>
      </c>
      <c r="BQ539" t="s">
        <v>74</v>
      </c>
      <c r="BR539" t="s">
        <v>96</v>
      </c>
      <c r="BS539" t="s">
        <v>6097</v>
      </c>
      <c r="BT539" t="str">
        <f>HYPERLINK("https%3A%2F%2Fwww.webofscience.com%2Fwos%2Fwoscc%2Ffull-record%2FWOS:A1994BA73Q00011","View Full Record in Web of Science")</f>
        <v>View Full Record in Web of Science</v>
      </c>
    </row>
    <row r="540" spans="1:72" x14ac:dyDescent="0.15">
      <c r="A540" t="s">
        <v>5988</v>
      </c>
      <c r="B540" t="s">
        <v>6098</v>
      </c>
      <c r="C540" t="s">
        <v>74</v>
      </c>
      <c r="D540" t="s">
        <v>6029</v>
      </c>
      <c r="E540" t="s">
        <v>74</v>
      </c>
      <c r="F540" t="s">
        <v>6098</v>
      </c>
      <c r="G540" t="s">
        <v>74</v>
      </c>
      <c r="H540" t="s">
        <v>74</v>
      </c>
      <c r="I540" t="s">
        <v>6099</v>
      </c>
      <c r="J540" t="s">
        <v>6031</v>
      </c>
      <c r="K540" t="s">
        <v>6032</v>
      </c>
      <c r="L540" t="s">
        <v>74</v>
      </c>
      <c r="M540" t="s">
        <v>77</v>
      </c>
      <c r="N540" t="s">
        <v>5994</v>
      </c>
      <c r="O540" t="s">
        <v>6033</v>
      </c>
      <c r="P540" t="s">
        <v>6034</v>
      </c>
      <c r="Q540" t="s">
        <v>6035</v>
      </c>
      <c r="R540" t="s">
        <v>74</v>
      </c>
      <c r="S540" t="s">
        <v>74</v>
      </c>
      <c r="T540" t="s">
        <v>74</v>
      </c>
      <c r="U540" t="s">
        <v>74</v>
      </c>
      <c r="V540" t="s">
        <v>74</v>
      </c>
      <c r="W540" t="s">
        <v>6100</v>
      </c>
      <c r="X540" t="s">
        <v>3475</v>
      </c>
      <c r="Y540" t="s">
        <v>74</v>
      </c>
      <c r="Z540" t="s">
        <v>74</v>
      </c>
      <c r="AA540" t="s">
        <v>74</v>
      </c>
      <c r="AB540" t="s">
        <v>74</v>
      </c>
      <c r="AC540" t="s">
        <v>74</v>
      </c>
      <c r="AD540" t="s">
        <v>74</v>
      </c>
      <c r="AE540" t="s">
        <v>74</v>
      </c>
      <c r="AF540" t="s">
        <v>74</v>
      </c>
      <c r="AG540">
        <v>0</v>
      </c>
      <c r="AH540">
        <v>0</v>
      </c>
      <c r="AI540">
        <v>0</v>
      </c>
      <c r="AJ540">
        <v>0</v>
      </c>
      <c r="AK540">
        <v>0</v>
      </c>
      <c r="AL540" t="s">
        <v>6038</v>
      </c>
      <c r="AM540" t="s">
        <v>6039</v>
      </c>
      <c r="AN540" t="s">
        <v>6040</v>
      </c>
      <c r="AO540" t="s">
        <v>74</v>
      </c>
      <c r="AP540" t="s">
        <v>74</v>
      </c>
      <c r="AQ540" t="s">
        <v>6041</v>
      </c>
      <c r="AR540" t="s">
        <v>6042</v>
      </c>
      <c r="AS540" t="s">
        <v>74</v>
      </c>
      <c r="AT540" t="s">
        <v>74</v>
      </c>
      <c r="AU540">
        <v>1994</v>
      </c>
      <c r="AV540">
        <v>45</v>
      </c>
      <c r="AW540" t="s">
        <v>74</v>
      </c>
      <c r="AX540" t="s">
        <v>74</v>
      </c>
      <c r="AY540" t="s">
        <v>74</v>
      </c>
      <c r="AZ540" t="s">
        <v>74</v>
      </c>
      <c r="BA540" t="s">
        <v>74</v>
      </c>
      <c r="BB540">
        <v>217</v>
      </c>
      <c r="BC540">
        <v>223</v>
      </c>
      <c r="BD540" t="s">
        <v>74</v>
      </c>
      <c r="BE540" t="s">
        <v>74</v>
      </c>
      <c r="BF540" t="s">
        <v>74</v>
      </c>
      <c r="BG540" t="s">
        <v>74</v>
      </c>
      <c r="BH540" t="s">
        <v>74</v>
      </c>
      <c r="BI540">
        <v>7</v>
      </c>
      <c r="BJ540" t="s">
        <v>293</v>
      </c>
      <c r="BK540" t="s">
        <v>6008</v>
      </c>
      <c r="BL540" t="s">
        <v>293</v>
      </c>
      <c r="BM540" t="s">
        <v>6043</v>
      </c>
      <c r="BN540" t="s">
        <v>74</v>
      </c>
      <c r="BO540" t="s">
        <v>74</v>
      </c>
      <c r="BP540" t="s">
        <v>74</v>
      </c>
      <c r="BQ540" t="s">
        <v>74</v>
      </c>
      <c r="BR540" t="s">
        <v>96</v>
      </c>
      <c r="BS540" t="s">
        <v>6101</v>
      </c>
      <c r="BT540" t="str">
        <f>HYPERLINK("https%3A%2F%2Fwww.webofscience.com%2Fwos%2Fwoscc%2Ffull-record%2FWOS:A1994BA73Q00012","View Full Record in Web of Science")</f>
        <v>View Full Record in Web of Science</v>
      </c>
    </row>
    <row r="541" spans="1:72" x14ac:dyDescent="0.15">
      <c r="A541" t="s">
        <v>5988</v>
      </c>
      <c r="B541" t="s">
        <v>6102</v>
      </c>
      <c r="C541" t="s">
        <v>74</v>
      </c>
      <c r="D541" t="s">
        <v>6029</v>
      </c>
      <c r="E541" t="s">
        <v>74</v>
      </c>
      <c r="F541" t="s">
        <v>6102</v>
      </c>
      <c r="G541" t="s">
        <v>74</v>
      </c>
      <c r="H541" t="s">
        <v>74</v>
      </c>
      <c r="I541" t="s">
        <v>6103</v>
      </c>
      <c r="J541" t="s">
        <v>6031</v>
      </c>
      <c r="K541" t="s">
        <v>6032</v>
      </c>
      <c r="L541" t="s">
        <v>74</v>
      </c>
      <c r="M541" t="s">
        <v>77</v>
      </c>
      <c r="N541" t="s">
        <v>5994</v>
      </c>
      <c r="O541" t="s">
        <v>6033</v>
      </c>
      <c r="P541" t="s">
        <v>6034</v>
      </c>
      <c r="Q541" t="s">
        <v>6035</v>
      </c>
      <c r="R541" t="s">
        <v>74</v>
      </c>
      <c r="S541" t="s">
        <v>74</v>
      </c>
      <c r="T541" t="s">
        <v>74</v>
      </c>
      <c r="U541" t="s">
        <v>74</v>
      </c>
      <c r="V541" t="s">
        <v>74</v>
      </c>
      <c r="W541" t="s">
        <v>6104</v>
      </c>
      <c r="X541" t="s">
        <v>3475</v>
      </c>
      <c r="Y541" t="s">
        <v>74</v>
      </c>
      <c r="Z541" t="s">
        <v>74</v>
      </c>
      <c r="AA541" t="s">
        <v>6105</v>
      </c>
      <c r="AB541" t="s">
        <v>74</v>
      </c>
      <c r="AC541" t="s">
        <v>74</v>
      </c>
      <c r="AD541" t="s">
        <v>74</v>
      </c>
      <c r="AE541" t="s">
        <v>74</v>
      </c>
      <c r="AF541" t="s">
        <v>74</v>
      </c>
      <c r="AG541">
        <v>0</v>
      </c>
      <c r="AH541">
        <v>6</v>
      </c>
      <c r="AI541">
        <v>6</v>
      </c>
      <c r="AJ541">
        <v>0</v>
      </c>
      <c r="AK541">
        <v>0</v>
      </c>
      <c r="AL541" t="s">
        <v>6038</v>
      </c>
      <c r="AM541" t="s">
        <v>6039</v>
      </c>
      <c r="AN541" t="s">
        <v>6040</v>
      </c>
      <c r="AO541" t="s">
        <v>74</v>
      </c>
      <c r="AP541" t="s">
        <v>74</v>
      </c>
      <c r="AQ541" t="s">
        <v>6041</v>
      </c>
      <c r="AR541" t="s">
        <v>6042</v>
      </c>
      <c r="AS541" t="s">
        <v>74</v>
      </c>
      <c r="AT541" t="s">
        <v>74</v>
      </c>
      <c r="AU541">
        <v>1994</v>
      </c>
      <c r="AV541">
        <v>45</v>
      </c>
      <c r="AW541" t="s">
        <v>74</v>
      </c>
      <c r="AX541" t="s">
        <v>74</v>
      </c>
      <c r="AY541" t="s">
        <v>74</v>
      </c>
      <c r="AZ541" t="s">
        <v>74</v>
      </c>
      <c r="BA541" t="s">
        <v>74</v>
      </c>
      <c r="BB541">
        <v>227</v>
      </c>
      <c r="BC541">
        <v>235</v>
      </c>
      <c r="BD541" t="s">
        <v>74</v>
      </c>
      <c r="BE541" t="s">
        <v>74</v>
      </c>
      <c r="BF541" t="s">
        <v>74</v>
      </c>
      <c r="BG541" t="s">
        <v>74</v>
      </c>
      <c r="BH541" t="s">
        <v>74</v>
      </c>
      <c r="BI541">
        <v>9</v>
      </c>
      <c r="BJ541" t="s">
        <v>293</v>
      </c>
      <c r="BK541" t="s">
        <v>6008</v>
      </c>
      <c r="BL541" t="s">
        <v>293</v>
      </c>
      <c r="BM541" t="s">
        <v>6043</v>
      </c>
      <c r="BN541" t="s">
        <v>74</v>
      </c>
      <c r="BO541" t="s">
        <v>74</v>
      </c>
      <c r="BP541" t="s">
        <v>74</v>
      </c>
      <c r="BQ541" t="s">
        <v>74</v>
      </c>
      <c r="BR541" t="s">
        <v>96</v>
      </c>
      <c r="BS541" t="s">
        <v>6106</v>
      </c>
      <c r="BT541" t="str">
        <f>HYPERLINK("https%3A%2F%2Fwww.webofscience.com%2Fwos%2Fwoscc%2Ffull-record%2FWOS:A1994BA73Q00013","View Full Record in Web of Science")</f>
        <v>View Full Record in Web of Science</v>
      </c>
    </row>
    <row r="542" spans="1:72" x14ac:dyDescent="0.15">
      <c r="A542" t="s">
        <v>5988</v>
      </c>
      <c r="B542" t="s">
        <v>6107</v>
      </c>
      <c r="C542" t="s">
        <v>74</v>
      </c>
      <c r="D542" t="s">
        <v>6029</v>
      </c>
      <c r="E542" t="s">
        <v>74</v>
      </c>
      <c r="F542" t="s">
        <v>6107</v>
      </c>
      <c r="G542" t="s">
        <v>74</v>
      </c>
      <c r="H542" t="s">
        <v>74</v>
      </c>
      <c r="I542" t="s">
        <v>6108</v>
      </c>
      <c r="J542" t="s">
        <v>6031</v>
      </c>
      <c r="K542" t="s">
        <v>6032</v>
      </c>
      <c r="L542" t="s">
        <v>74</v>
      </c>
      <c r="M542" t="s">
        <v>77</v>
      </c>
      <c r="N542" t="s">
        <v>5994</v>
      </c>
      <c r="O542" t="s">
        <v>6033</v>
      </c>
      <c r="P542" t="s">
        <v>6034</v>
      </c>
      <c r="Q542" t="s">
        <v>6035</v>
      </c>
      <c r="R542" t="s">
        <v>74</v>
      </c>
      <c r="S542" t="s">
        <v>74</v>
      </c>
      <c r="T542" t="s">
        <v>74</v>
      </c>
      <c r="U542" t="s">
        <v>74</v>
      </c>
      <c r="V542" t="s">
        <v>74</v>
      </c>
      <c r="W542" t="s">
        <v>6109</v>
      </c>
      <c r="X542" t="s">
        <v>3475</v>
      </c>
      <c r="Y542" t="s">
        <v>74</v>
      </c>
      <c r="Z542" t="s">
        <v>74</v>
      </c>
      <c r="AA542" t="s">
        <v>74</v>
      </c>
      <c r="AB542" t="s">
        <v>74</v>
      </c>
      <c r="AC542" t="s">
        <v>74</v>
      </c>
      <c r="AD542" t="s">
        <v>74</v>
      </c>
      <c r="AE542" t="s">
        <v>74</v>
      </c>
      <c r="AF542" t="s">
        <v>74</v>
      </c>
      <c r="AG542">
        <v>0</v>
      </c>
      <c r="AH542">
        <v>0</v>
      </c>
      <c r="AI542">
        <v>0</v>
      </c>
      <c r="AJ542">
        <v>0</v>
      </c>
      <c r="AK542">
        <v>0</v>
      </c>
      <c r="AL542" t="s">
        <v>6038</v>
      </c>
      <c r="AM542" t="s">
        <v>6039</v>
      </c>
      <c r="AN542" t="s">
        <v>6040</v>
      </c>
      <c r="AO542" t="s">
        <v>74</v>
      </c>
      <c r="AP542" t="s">
        <v>74</v>
      </c>
      <c r="AQ542" t="s">
        <v>6041</v>
      </c>
      <c r="AR542" t="s">
        <v>6042</v>
      </c>
      <c r="AS542" t="s">
        <v>74</v>
      </c>
      <c r="AT542" t="s">
        <v>74</v>
      </c>
      <c r="AU542">
        <v>1994</v>
      </c>
      <c r="AV542">
        <v>45</v>
      </c>
      <c r="AW542" t="s">
        <v>74</v>
      </c>
      <c r="AX542" t="s">
        <v>74</v>
      </c>
      <c r="AY542" t="s">
        <v>74</v>
      </c>
      <c r="AZ542" t="s">
        <v>74</v>
      </c>
      <c r="BA542" t="s">
        <v>74</v>
      </c>
      <c r="BB542">
        <v>237</v>
      </c>
      <c r="BC542">
        <v>242</v>
      </c>
      <c r="BD542" t="s">
        <v>74</v>
      </c>
      <c r="BE542" t="s">
        <v>74</v>
      </c>
      <c r="BF542" t="s">
        <v>74</v>
      </c>
      <c r="BG542" t="s">
        <v>74</v>
      </c>
      <c r="BH542" t="s">
        <v>74</v>
      </c>
      <c r="BI542">
        <v>6</v>
      </c>
      <c r="BJ542" t="s">
        <v>293</v>
      </c>
      <c r="BK542" t="s">
        <v>6008</v>
      </c>
      <c r="BL542" t="s">
        <v>293</v>
      </c>
      <c r="BM542" t="s">
        <v>6043</v>
      </c>
      <c r="BN542" t="s">
        <v>74</v>
      </c>
      <c r="BO542" t="s">
        <v>74</v>
      </c>
      <c r="BP542" t="s">
        <v>74</v>
      </c>
      <c r="BQ542" t="s">
        <v>74</v>
      </c>
      <c r="BR542" t="s">
        <v>96</v>
      </c>
      <c r="BS542" t="s">
        <v>6110</v>
      </c>
      <c r="BT542" t="str">
        <f>HYPERLINK("https%3A%2F%2Fwww.webofscience.com%2Fwos%2Fwoscc%2Ffull-record%2FWOS:A1994BA73Q00014","View Full Record in Web of Science")</f>
        <v>View Full Record in Web of Science</v>
      </c>
    </row>
    <row r="543" spans="1:72" x14ac:dyDescent="0.15">
      <c r="A543" t="s">
        <v>5988</v>
      </c>
      <c r="B543" t="s">
        <v>6111</v>
      </c>
      <c r="C543" t="s">
        <v>74</v>
      </c>
      <c r="D543" t="s">
        <v>6029</v>
      </c>
      <c r="E543" t="s">
        <v>74</v>
      </c>
      <c r="F543" t="s">
        <v>6111</v>
      </c>
      <c r="G543" t="s">
        <v>74</v>
      </c>
      <c r="H543" t="s">
        <v>74</v>
      </c>
      <c r="I543" t="s">
        <v>6112</v>
      </c>
      <c r="J543" t="s">
        <v>6031</v>
      </c>
      <c r="K543" t="s">
        <v>6032</v>
      </c>
      <c r="L543" t="s">
        <v>74</v>
      </c>
      <c r="M543" t="s">
        <v>77</v>
      </c>
      <c r="N543" t="s">
        <v>5994</v>
      </c>
      <c r="O543" t="s">
        <v>6033</v>
      </c>
      <c r="P543" t="s">
        <v>6034</v>
      </c>
      <c r="Q543" t="s">
        <v>6035</v>
      </c>
      <c r="R543" t="s">
        <v>74</v>
      </c>
      <c r="S543" t="s">
        <v>74</v>
      </c>
      <c r="T543" t="s">
        <v>74</v>
      </c>
      <c r="U543" t="s">
        <v>74</v>
      </c>
      <c r="V543" t="s">
        <v>74</v>
      </c>
      <c r="W543" t="s">
        <v>6113</v>
      </c>
      <c r="X543" t="s">
        <v>6114</v>
      </c>
      <c r="Y543" t="s">
        <v>74</v>
      </c>
      <c r="Z543" t="s">
        <v>74</v>
      </c>
      <c r="AA543" t="s">
        <v>74</v>
      </c>
      <c r="AB543" t="s">
        <v>74</v>
      </c>
      <c r="AC543" t="s">
        <v>74</v>
      </c>
      <c r="AD543" t="s">
        <v>74</v>
      </c>
      <c r="AE543" t="s">
        <v>74</v>
      </c>
      <c r="AF543" t="s">
        <v>74</v>
      </c>
      <c r="AG543">
        <v>0</v>
      </c>
      <c r="AH543">
        <v>0</v>
      </c>
      <c r="AI543">
        <v>0</v>
      </c>
      <c r="AJ543">
        <v>0</v>
      </c>
      <c r="AK543">
        <v>0</v>
      </c>
      <c r="AL543" t="s">
        <v>6038</v>
      </c>
      <c r="AM543" t="s">
        <v>6039</v>
      </c>
      <c r="AN543" t="s">
        <v>6040</v>
      </c>
      <c r="AO543" t="s">
        <v>74</v>
      </c>
      <c r="AP543" t="s">
        <v>74</v>
      </c>
      <c r="AQ543" t="s">
        <v>6041</v>
      </c>
      <c r="AR543" t="s">
        <v>6042</v>
      </c>
      <c r="AS543" t="s">
        <v>74</v>
      </c>
      <c r="AT543" t="s">
        <v>74</v>
      </c>
      <c r="AU543">
        <v>1994</v>
      </c>
      <c r="AV543">
        <v>45</v>
      </c>
      <c r="AW543" t="s">
        <v>74</v>
      </c>
      <c r="AX543" t="s">
        <v>74</v>
      </c>
      <c r="AY543" t="s">
        <v>74</v>
      </c>
      <c r="AZ543" t="s">
        <v>74</v>
      </c>
      <c r="BA543" t="s">
        <v>74</v>
      </c>
      <c r="BB543">
        <v>243</v>
      </c>
      <c r="BC543">
        <v>250</v>
      </c>
      <c r="BD543" t="s">
        <v>74</v>
      </c>
      <c r="BE543" t="s">
        <v>74</v>
      </c>
      <c r="BF543" t="s">
        <v>74</v>
      </c>
      <c r="BG543" t="s">
        <v>74</v>
      </c>
      <c r="BH543" t="s">
        <v>74</v>
      </c>
      <c r="BI543">
        <v>8</v>
      </c>
      <c r="BJ543" t="s">
        <v>293</v>
      </c>
      <c r="BK543" t="s">
        <v>6008</v>
      </c>
      <c r="BL543" t="s">
        <v>293</v>
      </c>
      <c r="BM543" t="s">
        <v>6043</v>
      </c>
      <c r="BN543" t="s">
        <v>74</v>
      </c>
      <c r="BO543" t="s">
        <v>74</v>
      </c>
      <c r="BP543" t="s">
        <v>74</v>
      </c>
      <c r="BQ543" t="s">
        <v>74</v>
      </c>
      <c r="BR543" t="s">
        <v>96</v>
      </c>
      <c r="BS543" t="s">
        <v>6115</v>
      </c>
      <c r="BT543" t="str">
        <f>HYPERLINK("https%3A%2F%2Fwww.webofscience.com%2Fwos%2Fwoscc%2Ffull-record%2FWOS:A1994BA73Q00015","View Full Record in Web of Science")</f>
        <v>View Full Record in Web of Science</v>
      </c>
    </row>
    <row r="544" spans="1:72" x14ac:dyDescent="0.15">
      <c r="A544" t="s">
        <v>5988</v>
      </c>
      <c r="B544" t="s">
        <v>6116</v>
      </c>
      <c r="C544" t="s">
        <v>74</v>
      </c>
      <c r="D544" t="s">
        <v>6029</v>
      </c>
      <c r="E544" t="s">
        <v>74</v>
      </c>
      <c r="F544" t="s">
        <v>6116</v>
      </c>
      <c r="G544" t="s">
        <v>74</v>
      </c>
      <c r="H544" t="s">
        <v>74</v>
      </c>
      <c r="I544" t="s">
        <v>6117</v>
      </c>
      <c r="J544" t="s">
        <v>6031</v>
      </c>
      <c r="K544" t="s">
        <v>6032</v>
      </c>
      <c r="L544" t="s">
        <v>74</v>
      </c>
      <c r="M544" t="s">
        <v>77</v>
      </c>
      <c r="N544" t="s">
        <v>5994</v>
      </c>
      <c r="O544" t="s">
        <v>6033</v>
      </c>
      <c r="P544" t="s">
        <v>6034</v>
      </c>
      <c r="Q544" t="s">
        <v>6035</v>
      </c>
      <c r="R544" t="s">
        <v>74</v>
      </c>
      <c r="S544" t="s">
        <v>74</v>
      </c>
      <c r="T544" t="s">
        <v>74</v>
      </c>
      <c r="U544" t="s">
        <v>74</v>
      </c>
      <c r="V544" t="s">
        <v>74</v>
      </c>
      <c r="W544" t="s">
        <v>6118</v>
      </c>
      <c r="X544" t="s">
        <v>6119</v>
      </c>
      <c r="Y544" t="s">
        <v>74</v>
      </c>
      <c r="Z544" t="s">
        <v>74</v>
      </c>
      <c r="AA544" t="s">
        <v>74</v>
      </c>
      <c r="AB544" t="s">
        <v>74</v>
      </c>
      <c r="AC544" t="s">
        <v>74</v>
      </c>
      <c r="AD544" t="s">
        <v>74</v>
      </c>
      <c r="AE544" t="s">
        <v>74</v>
      </c>
      <c r="AF544" t="s">
        <v>74</v>
      </c>
      <c r="AG544">
        <v>0</v>
      </c>
      <c r="AH544">
        <v>0</v>
      </c>
      <c r="AI544">
        <v>0</v>
      </c>
      <c r="AJ544">
        <v>0</v>
      </c>
      <c r="AK544">
        <v>0</v>
      </c>
      <c r="AL544" t="s">
        <v>6038</v>
      </c>
      <c r="AM544" t="s">
        <v>6039</v>
      </c>
      <c r="AN544" t="s">
        <v>6040</v>
      </c>
      <c r="AO544" t="s">
        <v>74</v>
      </c>
      <c r="AP544" t="s">
        <v>74</v>
      </c>
      <c r="AQ544" t="s">
        <v>6041</v>
      </c>
      <c r="AR544" t="s">
        <v>6042</v>
      </c>
      <c r="AS544" t="s">
        <v>74</v>
      </c>
      <c r="AT544" t="s">
        <v>74</v>
      </c>
      <c r="AU544">
        <v>1994</v>
      </c>
      <c r="AV544">
        <v>45</v>
      </c>
      <c r="AW544" t="s">
        <v>74</v>
      </c>
      <c r="AX544" t="s">
        <v>74</v>
      </c>
      <c r="AY544" t="s">
        <v>74</v>
      </c>
      <c r="AZ544" t="s">
        <v>74</v>
      </c>
      <c r="BA544" t="s">
        <v>74</v>
      </c>
      <c r="BB544">
        <v>253</v>
      </c>
      <c r="BC544">
        <v>258</v>
      </c>
      <c r="BD544" t="s">
        <v>74</v>
      </c>
      <c r="BE544" t="s">
        <v>74</v>
      </c>
      <c r="BF544" t="s">
        <v>74</v>
      </c>
      <c r="BG544" t="s">
        <v>74</v>
      </c>
      <c r="BH544" t="s">
        <v>74</v>
      </c>
      <c r="BI544">
        <v>6</v>
      </c>
      <c r="BJ544" t="s">
        <v>293</v>
      </c>
      <c r="BK544" t="s">
        <v>6008</v>
      </c>
      <c r="BL544" t="s">
        <v>293</v>
      </c>
      <c r="BM544" t="s">
        <v>6043</v>
      </c>
      <c r="BN544" t="s">
        <v>74</v>
      </c>
      <c r="BO544" t="s">
        <v>74</v>
      </c>
      <c r="BP544" t="s">
        <v>74</v>
      </c>
      <c r="BQ544" t="s">
        <v>74</v>
      </c>
      <c r="BR544" t="s">
        <v>96</v>
      </c>
      <c r="BS544" t="s">
        <v>6120</v>
      </c>
      <c r="BT544" t="str">
        <f>HYPERLINK("https%3A%2F%2Fwww.webofscience.com%2Fwos%2Fwoscc%2Ffull-record%2FWOS:A1994BA73Q00016","View Full Record in Web of Science")</f>
        <v>View Full Record in Web of Science</v>
      </c>
    </row>
    <row r="545" spans="1:72" x14ac:dyDescent="0.15">
      <c r="A545" t="s">
        <v>5988</v>
      </c>
      <c r="B545" t="s">
        <v>6121</v>
      </c>
      <c r="C545" t="s">
        <v>74</v>
      </c>
      <c r="D545" t="s">
        <v>6029</v>
      </c>
      <c r="E545" t="s">
        <v>74</v>
      </c>
      <c r="F545" t="s">
        <v>6121</v>
      </c>
      <c r="G545" t="s">
        <v>74</v>
      </c>
      <c r="H545" t="s">
        <v>74</v>
      </c>
      <c r="I545" t="s">
        <v>6122</v>
      </c>
      <c r="J545" t="s">
        <v>6031</v>
      </c>
      <c r="K545" t="s">
        <v>6032</v>
      </c>
      <c r="L545" t="s">
        <v>74</v>
      </c>
      <c r="M545" t="s">
        <v>77</v>
      </c>
      <c r="N545" t="s">
        <v>5994</v>
      </c>
      <c r="O545" t="s">
        <v>6033</v>
      </c>
      <c r="P545" t="s">
        <v>6034</v>
      </c>
      <c r="Q545" t="s">
        <v>6035</v>
      </c>
      <c r="R545" t="s">
        <v>74</v>
      </c>
      <c r="S545" t="s">
        <v>74</v>
      </c>
      <c r="T545" t="s">
        <v>74</v>
      </c>
      <c r="U545" t="s">
        <v>74</v>
      </c>
      <c r="V545" t="s">
        <v>74</v>
      </c>
      <c r="W545" t="s">
        <v>6123</v>
      </c>
      <c r="X545" t="s">
        <v>6124</v>
      </c>
      <c r="Y545" t="s">
        <v>74</v>
      </c>
      <c r="Z545" t="s">
        <v>74</v>
      </c>
      <c r="AA545" t="s">
        <v>6125</v>
      </c>
      <c r="AB545" t="s">
        <v>74</v>
      </c>
      <c r="AC545" t="s">
        <v>74</v>
      </c>
      <c r="AD545" t="s">
        <v>74</v>
      </c>
      <c r="AE545" t="s">
        <v>74</v>
      </c>
      <c r="AF545" t="s">
        <v>74</v>
      </c>
      <c r="AG545">
        <v>0</v>
      </c>
      <c r="AH545">
        <v>0</v>
      </c>
      <c r="AI545">
        <v>0</v>
      </c>
      <c r="AJ545">
        <v>0</v>
      </c>
      <c r="AK545">
        <v>0</v>
      </c>
      <c r="AL545" t="s">
        <v>6038</v>
      </c>
      <c r="AM545" t="s">
        <v>6039</v>
      </c>
      <c r="AN545" t="s">
        <v>6040</v>
      </c>
      <c r="AO545" t="s">
        <v>74</v>
      </c>
      <c r="AP545" t="s">
        <v>74</v>
      </c>
      <c r="AQ545" t="s">
        <v>6041</v>
      </c>
      <c r="AR545" t="s">
        <v>6042</v>
      </c>
      <c r="AS545" t="s">
        <v>74</v>
      </c>
      <c r="AT545" t="s">
        <v>74</v>
      </c>
      <c r="AU545">
        <v>1994</v>
      </c>
      <c r="AV545">
        <v>45</v>
      </c>
      <c r="AW545" t="s">
        <v>74</v>
      </c>
      <c r="AX545" t="s">
        <v>74</v>
      </c>
      <c r="AY545" t="s">
        <v>74</v>
      </c>
      <c r="AZ545" t="s">
        <v>74</v>
      </c>
      <c r="BA545" t="s">
        <v>74</v>
      </c>
      <c r="BB545">
        <v>259</v>
      </c>
      <c r="BC545">
        <v>282</v>
      </c>
      <c r="BD545" t="s">
        <v>74</v>
      </c>
      <c r="BE545" t="s">
        <v>74</v>
      </c>
      <c r="BF545" t="s">
        <v>74</v>
      </c>
      <c r="BG545" t="s">
        <v>74</v>
      </c>
      <c r="BH545" t="s">
        <v>74</v>
      </c>
      <c r="BI545">
        <v>24</v>
      </c>
      <c r="BJ545" t="s">
        <v>293</v>
      </c>
      <c r="BK545" t="s">
        <v>6008</v>
      </c>
      <c r="BL545" t="s">
        <v>293</v>
      </c>
      <c r="BM545" t="s">
        <v>6043</v>
      </c>
      <c r="BN545" t="s">
        <v>74</v>
      </c>
      <c r="BO545" t="s">
        <v>74</v>
      </c>
      <c r="BP545" t="s">
        <v>74</v>
      </c>
      <c r="BQ545" t="s">
        <v>74</v>
      </c>
      <c r="BR545" t="s">
        <v>96</v>
      </c>
      <c r="BS545" t="s">
        <v>6126</v>
      </c>
      <c r="BT545" t="str">
        <f>HYPERLINK("https%3A%2F%2Fwww.webofscience.com%2Fwos%2Fwoscc%2Ffull-record%2FWOS:A1994BA73Q00017","View Full Record in Web of Science")</f>
        <v>View Full Record in Web of Science</v>
      </c>
    </row>
    <row r="546" spans="1:72" x14ac:dyDescent="0.15">
      <c r="A546" t="s">
        <v>5988</v>
      </c>
      <c r="B546" t="s">
        <v>6127</v>
      </c>
      <c r="C546" t="s">
        <v>74</v>
      </c>
      <c r="D546" t="s">
        <v>6029</v>
      </c>
      <c r="E546" t="s">
        <v>74</v>
      </c>
      <c r="F546" t="s">
        <v>6127</v>
      </c>
      <c r="G546" t="s">
        <v>74</v>
      </c>
      <c r="H546" t="s">
        <v>74</v>
      </c>
      <c r="I546" t="s">
        <v>6128</v>
      </c>
      <c r="J546" t="s">
        <v>6031</v>
      </c>
      <c r="K546" t="s">
        <v>6032</v>
      </c>
      <c r="L546" t="s">
        <v>74</v>
      </c>
      <c r="M546" t="s">
        <v>77</v>
      </c>
      <c r="N546" t="s">
        <v>5994</v>
      </c>
      <c r="O546" t="s">
        <v>6033</v>
      </c>
      <c r="P546" t="s">
        <v>6034</v>
      </c>
      <c r="Q546" t="s">
        <v>6035</v>
      </c>
      <c r="R546" t="s">
        <v>74</v>
      </c>
      <c r="S546" t="s">
        <v>74</v>
      </c>
      <c r="T546" t="s">
        <v>74</v>
      </c>
      <c r="U546" t="s">
        <v>74</v>
      </c>
      <c r="V546" t="s">
        <v>74</v>
      </c>
      <c r="W546" t="s">
        <v>6129</v>
      </c>
      <c r="X546" t="s">
        <v>6130</v>
      </c>
      <c r="Y546" t="s">
        <v>74</v>
      </c>
      <c r="Z546" t="s">
        <v>74</v>
      </c>
      <c r="AA546" t="s">
        <v>74</v>
      </c>
      <c r="AB546" t="s">
        <v>74</v>
      </c>
      <c r="AC546" t="s">
        <v>74</v>
      </c>
      <c r="AD546" t="s">
        <v>74</v>
      </c>
      <c r="AE546" t="s">
        <v>74</v>
      </c>
      <c r="AF546" t="s">
        <v>74</v>
      </c>
      <c r="AG546">
        <v>0</v>
      </c>
      <c r="AH546">
        <v>0</v>
      </c>
      <c r="AI546">
        <v>0</v>
      </c>
      <c r="AJ546">
        <v>0</v>
      </c>
      <c r="AK546">
        <v>1</v>
      </c>
      <c r="AL546" t="s">
        <v>6038</v>
      </c>
      <c r="AM546" t="s">
        <v>6039</v>
      </c>
      <c r="AN546" t="s">
        <v>6040</v>
      </c>
      <c r="AO546" t="s">
        <v>74</v>
      </c>
      <c r="AP546" t="s">
        <v>74</v>
      </c>
      <c r="AQ546" t="s">
        <v>6041</v>
      </c>
      <c r="AR546" t="s">
        <v>6042</v>
      </c>
      <c r="AS546" t="s">
        <v>74</v>
      </c>
      <c r="AT546" t="s">
        <v>74</v>
      </c>
      <c r="AU546">
        <v>1994</v>
      </c>
      <c r="AV546">
        <v>45</v>
      </c>
      <c r="AW546" t="s">
        <v>74</v>
      </c>
      <c r="AX546" t="s">
        <v>74</v>
      </c>
      <c r="AY546" t="s">
        <v>74</v>
      </c>
      <c r="AZ546" t="s">
        <v>74</v>
      </c>
      <c r="BA546" t="s">
        <v>74</v>
      </c>
      <c r="BB546">
        <v>283</v>
      </c>
      <c r="BC546">
        <v>294</v>
      </c>
      <c r="BD546" t="s">
        <v>74</v>
      </c>
      <c r="BE546" t="s">
        <v>74</v>
      </c>
      <c r="BF546" t="s">
        <v>74</v>
      </c>
      <c r="BG546" t="s">
        <v>74</v>
      </c>
      <c r="BH546" t="s">
        <v>74</v>
      </c>
      <c r="BI546">
        <v>12</v>
      </c>
      <c r="BJ546" t="s">
        <v>293</v>
      </c>
      <c r="BK546" t="s">
        <v>6008</v>
      </c>
      <c r="BL546" t="s">
        <v>293</v>
      </c>
      <c r="BM546" t="s">
        <v>6043</v>
      </c>
      <c r="BN546" t="s">
        <v>74</v>
      </c>
      <c r="BO546" t="s">
        <v>74</v>
      </c>
      <c r="BP546" t="s">
        <v>74</v>
      </c>
      <c r="BQ546" t="s">
        <v>74</v>
      </c>
      <c r="BR546" t="s">
        <v>96</v>
      </c>
      <c r="BS546" t="s">
        <v>6131</v>
      </c>
      <c r="BT546" t="str">
        <f>HYPERLINK("https%3A%2F%2Fwww.webofscience.com%2Fwos%2Fwoscc%2Ffull-record%2FWOS:A1994BA73Q00018","View Full Record in Web of Science")</f>
        <v>View Full Record in Web of Science</v>
      </c>
    </row>
    <row r="547" spans="1:72" x14ac:dyDescent="0.15">
      <c r="A547" t="s">
        <v>5988</v>
      </c>
      <c r="B547" t="s">
        <v>6132</v>
      </c>
      <c r="C547" t="s">
        <v>74</v>
      </c>
      <c r="D547" t="s">
        <v>6029</v>
      </c>
      <c r="E547" t="s">
        <v>74</v>
      </c>
      <c r="F547" t="s">
        <v>6132</v>
      </c>
      <c r="G547" t="s">
        <v>74</v>
      </c>
      <c r="H547" t="s">
        <v>74</v>
      </c>
      <c r="I547" t="s">
        <v>6133</v>
      </c>
      <c r="J547" t="s">
        <v>6031</v>
      </c>
      <c r="K547" t="s">
        <v>6032</v>
      </c>
      <c r="L547" t="s">
        <v>74</v>
      </c>
      <c r="M547" t="s">
        <v>77</v>
      </c>
      <c r="N547" t="s">
        <v>5994</v>
      </c>
      <c r="O547" t="s">
        <v>6033</v>
      </c>
      <c r="P547" t="s">
        <v>6034</v>
      </c>
      <c r="Q547" t="s">
        <v>6035</v>
      </c>
      <c r="R547" t="s">
        <v>74</v>
      </c>
      <c r="S547" t="s">
        <v>74</v>
      </c>
      <c r="T547" t="s">
        <v>74</v>
      </c>
      <c r="U547" t="s">
        <v>74</v>
      </c>
      <c r="V547" t="s">
        <v>74</v>
      </c>
      <c r="W547" t="s">
        <v>6134</v>
      </c>
      <c r="X547" t="s">
        <v>3475</v>
      </c>
      <c r="Y547" t="s">
        <v>74</v>
      </c>
      <c r="Z547" t="s">
        <v>74</v>
      </c>
      <c r="AA547" t="s">
        <v>74</v>
      </c>
      <c r="AB547" t="s">
        <v>74</v>
      </c>
      <c r="AC547" t="s">
        <v>74</v>
      </c>
      <c r="AD547" t="s">
        <v>74</v>
      </c>
      <c r="AE547" t="s">
        <v>74</v>
      </c>
      <c r="AF547" t="s">
        <v>74</v>
      </c>
      <c r="AG547">
        <v>0</v>
      </c>
      <c r="AH547">
        <v>0</v>
      </c>
      <c r="AI547">
        <v>0</v>
      </c>
      <c r="AJ547">
        <v>0</v>
      </c>
      <c r="AK547">
        <v>1</v>
      </c>
      <c r="AL547" t="s">
        <v>6038</v>
      </c>
      <c r="AM547" t="s">
        <v>6039</v>
      </c>
      <c r="AN547" t="s">
        <v>6040</v>
      </c>
      <c r="AO547" t="s">
        <v>74</v>
      </c>
      <c r="AP547" t="s">
        <v>74</v>
      </c>
      <c r="AQ547" t="s">
        <v>6041</v>
      </c>
      <c r="AR547" t="s">
        <v>6042</v>
      </c>
      <c r="AS547" t="s">
        <v>74</v>
      </c>
      <c r="AT547" t="s">
        <v>74</v>
      </c>
      <c r="AU547">
        <v>1994</v>
      </c>
      <c r="AV547">
        <v>45</v>
      </c>
      <c r="AW547" t="s">
        <v>74</v>
      </c>
      <c r="AX547" t="s">
        <v>74</v>
      </c>
      <c r="AY547" t="s">
        <v>74</v>
      </c>
      <c r="AZ547" t="s">
        <v>74</v>
      </c>
      <c r="BA547" t="s">
        <v>74</v>
      </c>
      <c r="BB547">
        <v>295</v>
      </c>
      <c r="BC547">
        <v>315</v>
      </c>
      <c r="BD547" t="s">
        <v>74</v>
      </c>
      <c r="BE547" t="s">
        <v>74</v>
      </c>
      <c r="BF547" t="s">
        <v>74</v>
      </c>
      <c r="BG547" t="s">
        <v>74</v>
      </c>
      <c r="BH547" t="s">
        <v>74</v>
      </c>
      <c r="BI547">
        <v>21</v>
      </c>
      <c r="BJ547" t="s">
        <v>293</v>
      </c>
      <c r="BK547" t="s">
        <v>6008</v>
      </c>
      <c r="BL547" t="s">
        <v>293</v>
      </c>
      <c r="BM547" t="s">
        <v>6043</v>
      </c>
      <c r="BN547" t="s">
        <v>74</v>
      </c>
      <c r="BO547" t="s">
        <v>74</v>
      </c>
      <c r="BP547" t="s">
        <v>74</v>
      </c>
      <c r="BQ547" t="s">
        <v>74</v>
      </c>
      <c r="BR547" t="s">
        <v>96</v>
      </c>
      <c r="BS547" t="s">
        <v>6135</v>
      </c>
      <c r="BT547" t="str">
        <f>HYPERLINK("https%3A%2F%2Fwww.webofscience.com%2Fwos%2Fwoscc%2Ffull-record%2FWOS:A1994BA73Q00019","View Full Record in Web of Science")</f>
        <v>View Full Record in Web of Science</v>
      </c>
    </row>
    <row r="548" spans="1:72" x14ac:dyDescent="0.15">
      <c r="A548" t="s">
        <v>5988</v>
      </c>
      <c r="B548" t="s">
        <v>6136</v>
      </c>
      <c r="C548" t="s">
        <v>74</v>
      </c>
      <c r="D548" t="s">
        <v>6029</v>
      </c>
      <c r="E548" t="s">
        <v>74</v>
      </c>
      <c r="F548" t="s">
        <v>6136</v>
      </c>
      <c r="G548" t="s">
        <v>74</v>
      </c>
      <c r="H548" t="s">
        <v>74</v>
      </c>
      <c r="I548" t="s">
        <v>6137</v>
      </c>
      <c r="J548" t="s">
        <v>6031</v>
      </c>
      <c r="K548" t="s">
        <v>6032</v>
      </c>
      <c r="L548" t="s">
        <v>74</v>
      </c>
      <c r="M548" t="s">
        <v>77</v>
      </c>
      <c r="N548" t="s">
        <v>5994</v>
      </c>
      <c r="O548" t="s">
        <v>6033</v>
      </c>
      <c r="P548" t="s">
        <v>6034</v>
      </c>
      <c r="Q548" t="s">
        <v>6035</v>
      </c>
      <c r="R548" t="s">
        <v>74</v>
      </c>
      <c r="S548" t="s">
        <v>74</v>
      </c>
      <c r="T548" t="s">
        <v>74</v>
      </c>
      <c r="U548" t="s">
        <v>74</v>
      </c>
      <c r="V548" t="s">
        <v>74</v>
      </c>
      <c r="W548" t="s">
        <v>6138</v>
      </c>
      <c r="X548" t="s">
        <v>6139</v>
      </c>
      <c r="Y548" t="s">
        <v>74</v>
      </c>
      <c r="Z548" t="s">
        <v>74</v>
      </c>
      <c r="AA548" t="s">
        <v>74</v>
      </c>
      <c r="AB548" t="s">
        <v>74</v>
      </c>
      <c r="AC548" t="s">
        <v>74</v>
      </c>
      <c r="AD548" t="s">
        <v>74</v>
      </c>
      <c r="AE548" t="s">
        <v>74</v>
      </c>
      <c r="AF548" t="s">
        <v>74</v>
      </c>
      <c r="AG548">
        <v>0</v>
      </c>
      <c r="AH548">
        <v>0</v>
      </c>
      <c r="AI548">
        <v>0</v>
      </c>
      <c r="AJ548">
        <v>0</v>
      </c>
      <c r="AK548">
        <v>0</v>
      </c>
      <c r="AL548" t="s">
        <v>6038</v>
      </c>
      <c r="AM548" t="s">
        <v>6039</v>
      </c>
      <c r="AN548" t="s">
        <v>6040</v>
      </c>
      <c r="AO548" t="s">
        <v>74</v>
      </c>
      <c r="AP548" t="s">
        <v>74</v>
      </c>
      <c r="AQ548" t="s">
        <v>6041</v>
      </c>
      <c r="AR548" t="s">
        <v>6042</v>
      </c>
      <c r="AS548" t="s">
        <v>74</v>
      </c>
      <c r="AT548" t="s">
        <v>74</v>
      </c>
      <c r="AU548">
        <v>1994</v>
      </c>
      <c r="AV548">
        <v>45</v>
      </c>
      <c r="AW548" t="s">
        <v>74</v>
      </c>
      <c r="AX548" t="s">
        <v>74</v>
      </c>
      <c r="AY548" t="s">
        <v>74</v>
      </c>
      <c r="AZ548" t="s">
        <v>74</v>
      </c>
      <c r="BA548" t="s">
        <v>74</v>
      </c>
      <c r="BB548">
        <v>317</v>
      </c>
      <c r="BC548">
        <v>321</v>
      </c>
      <c r="BD548" t="s">
        <v>74</v>
      </c>
      <c r="BE548" t="s">
        <v>74</v>
      </c>
      <c r="BF548" t="s">
        <v>74</v>
      </c>
      <c r="BG548" t="s">
        <v>74</v>
      </c>
      <c r="BH548" t="s">
        <v>74</v>
      </c>
      <c r="BI548">
        <v>5</v>
      </c>
      <c r="BJ548" t="s">
        <v>293</v>
      </c>
      <c r="BK548" t="s">
        <v>6008</v>
      </c>
      <c r="BL548" t="s">
        <v>293</v>
      </c>
      <c r="BM548" t="s">
        <v>6043</v>
      </c>
      <c r="BN548" t="s">
        <v>74</v>
      </c>
      <c r="BO548" t="s">
        <v>74</v>
      </c>
      <c r="BP548" t="s">
        <v>74</v>
      </c>
      <c r="BQ548" t="s">
        <v>74</v>
      </c>
      <c r="BR548" t="s">
        <v>96</v>
      </c>
      <c r="BS548" t="s">
        <v>6140</v>
      </c>
      <c r="BT548" t="str">
        <f>HYPERLINK("https%3A%2F%2Fwww.webofscience.com%2Fwos%2Fwoscc%2Ffull-record%2FWOS:A1994BA73Q00020","View Full Record in Web of Science")</f>
        <v>View Full Record in Web of Science</v>
      </c>
    </row>
    <row r="549" spans="1:72" x14ac:dyDescent="0.15">
      <c r="A549" t="s">
        <v>5988</v>
      </c>
      <c r="B549" t="s">
        <v>6141</v>
      </c>
      <c r="C549" t="s">
        <v>74</v>
      </c>
      <c r="D549" t="s">
        <v>6029</v>
      </c>
      <c r="E549" t="s">
        <v>74</v>
      </c>
      <c r="F549" t="s">
        <v>6141</v>
      </c>
      <c r="G549" t="s">
        <v>74</v>
      </c>
      <c r="H549" t="s">
        <v>74</v>
      </c>
      <c r="I549" t="s">
        <v>6142</v>
      </c>
      <c r="J549" t="s">
        <v>6031</v>
      </c>
      <c r="K549" t="s">
        <v>6032</v>
      </c>
      <c r="L549" t="s">
        <v>74</v>
      </c>
      <c r="M549" t="s">
        <v>77</v>
      </c>
      <c r="N549" t="s">
        <v>5994</v>
      </c>
      <c r="O549" t="s">
        <v>6033</v>
      </c>
      <c r="P549" t="s">
        <v>6034</v>
      </c>
      <c r="Q549" t="s">
        <v>6035</v>
      </c>
      <c r="R549" t="s">
        <v>74</v>
      </c>
      <c r="S549" t="s">
        <v>74</v>
      </c>
      <c r="T549" t="s">
        <v>74</v>
      </c>
      <c r="U549" t="s">
        <v>74</v>
      </c>
      <c r="V549" t="s">
        <v>74</v>
      </c>
      <c r="W549" t="s">
        <v>6143</v>
      </c>
      <c r="X549" t="s">
        <v>3475</v>
      </c>
      <c r="Y549" t="s">
        <v>74</v>
      </c>
      <c r="Z549" t="s">
        <v>74</v>
      </c>
      <c r="AA549" t="s">
        <v>6144</v>
      </c>
      <c r="AB549" t="s">
        <v>6145</v>
      </c>
      <c r="AC549" t="s">
        <v>74</v>
      </c>
      <c r="AD549" t="s">
        <v>74</v>
      </c>
      <c r="AE549" t="s">
        <v>74</v>
      </c>
      <c r="AF549" t="s">
        <v>74</v>
      </c>
      <c r="AG549">
        <v>0</v>
      </c>
      <c r="AH549">
        <v>1</v>
      </c>
      <c r="AI549">
        <v>1</v>
      </c>
      <c r="AJ549">
        <v>0</v>
      </c>
      <c r="AK549">
        <v>1</v>
      </c>
      <c r="AL549" t="s">
        <v>6038</v>
      </c>
      <c r="AM549" t="s">
        <v>6039</v>
      </c>
      <c r="AN549" t="s">
        <v>6040</v>
      </c>
      <c r="AO549" t="s">
        <v>74</v>
      </c>
      <c r="AP549" t="s">
        <v>74</v>
      </c>
      <c r="AQ549" t="s">
        <v>6041</v>
      </c>
      <c r="AR549" t="s">
        <v>6042</v>
      </c>
      <c r="AS549" t="s">
        <v>74</v>
      </c>
      <c r="AT549" t="s">
        <v>74</v>
      </c>
      <c r="AU549">
        <v>1994</v>
      </c>
      <c r="AV549">
        <v>45</v>
      </c>
      <c r="AW549" t="s">
        <v>74</v>
      </c>
      <c r="AX549" t="s">
        <v>74</v>
      </c>
      <c r="AY549" t="s">
        <v>74</v>
      </c>
      <c r="AZ549" t="s">
        <v>74</v>
      </c>
      <c r="BA549" t="s">
        <v>74</v>
      </c>
      <c r="BB549">
        <v>323</v>
      </c>
      <c r="BC549">
        <v>332</v>
      </c>
      <c r="BD549" t="s">
        <v>74</v>
      </c>
      <c r="BE549" t="s">
        <v>74</v>
      </c>
      <c r="BF549" t="s">
        <v>74</v>
      </c>
      <c r="BG549" t="s">
        <v>74</v>
      </c>
      <c r="BH549" t="s">
        <v>74</v>
      </c>
      <c r="BI549">
        <v>10</v>
      </c>
      <c r="BJ549" t="s">
        <v>293</v>
      </c>
      <c r="BK549" t="s">
        <v>6008</v>
      </c>
      <c r="BL549" t="s">
        <v>293</v>
      </c>
      <c r="BM549" t="s">
        <v>6043</v>
      </c>
      <c r="BN549" t="s">
        <v>74</v>
      </c>
      <c r="BO549" t="s">
        <v>74</v>
      </c>
      <c r="BP549" t="s">
        <v>74</v>
      </c>
      <c r="BQ549" t="s">
        <v>74</v>
      </c>
      <c r="BR549" t="s">
        <v>96</v>
      </c>
      <c r="BS549" t="s">
        <v>6146</v>
      </c>
      <c r="BT549" t="str">
        <f>HYPERLINK("https%3A%2F%2Fwww.webofscience.com%2Fwos%2Fwoscc%2Ffull-record%2FWOS:A1994BA73Q00021","View Full Record in Web of Science")</f>
        <v>View Full Record in Web of Science</v>
      </c>
    </row>
    <row r="550" spans="1:72" x14ac:dyDescent="0.15">
      <c r="A550" t="s">
        <v>5988</v>
      </c>
      <c r="B550" t="s">
        <v>6147</v>
      </c>
      <c r="C550" t="s">
        <v>74</v>
      </c>
      <c r="D550" t="s">
        <v>6029</v>
      </c>
      <c r="E550" t="s">
        <v>74</v>
      </c>
      <c r="F550" t="s">
        <v>6147</v>
      </c>
      <c r="G550" t="s">
        <v>74</v>
      </c>
      <c r="H550" t="s">
        <v>74</v>
      </c>
      <c r="I550" t="s">
        <v>6148</v>
      </c>
      <c r="J550" t="s">
        <v>6031</v>
      </c>
      <c r="K550" t="s">
        <v>6032</v>
      </c>
      <c r="L550" t="s">
        <v>74</v>
      </c>
      <c r="M550" t="s">
        <v>77</v>
      </c>
      <c r="N550" t="s">
        <v>5994</v>
      </c>
      <c r="O550" t="s">
        <v>6033</v>
      </c>
      <c r="P550" t="s">
        <v>6034</v>
      </c>
      <c r="Q550" t="s">
        <v>6035</v>
      </c>
      <c r="R550" t="s">
        <v>74</v>
      </c>
      <c r="S550" t="s">
        <v>74</v>
      </c>
      <c r="T550" t="s">
        <v>74</v>
      </c>
      <c r="U550" t="s">
        <v>74</v>
      </c>
      <c r="V550" t="s">
        <v>74</v>
      </c>
      <c r="W550" t="s">
        <v>6149</v>
      </c>
      <c r="X550" t="s">
        <v>3475</v>
      </c>
      <c r="Y550" t="s">
        <v>74</v>
      </c>
      <c r="Z550" t="s">
        <v>74</v>
      </c>
      <c r="AA550" t="s">
        <v>74</v>
      </c>
      <c r="AB550" t="s">
        <v>74</v>
      </c>
      <c r="AC550" t="s">
        <v>74</v>
      </c>
      <c r="AD550" t="s">
        <v>74</v>
      </c>
      <c r="AE550" t="s">
        <v>74</v>
      </c>
      <c r="AF550" t="s">
        <v>74</v>
      </c>
      <c r="AG550">
        <v>0</v>
      </c>
      <c r="AH550">
        <v>0</v>
      </c>
      <c r="AI550">
        <v>0</v>
      </c>
      <c r="AJ550">
        <v>0</v>
      </c>
      <c r="AK550">
        <v>0</v>
      </c>
      <c r="AL550" t="s">
        <v>6038</v>
      </c>
      <c r="AM550" t="s">
        <v>6039</v>
      </c>
      <c r="AN550" t="s">
        <v>6040</v>
      </c>
      <c r="AO550" t="s">
        <v>74</v>
      </c>
      <c r="AP550" t="s">
        <v>74</v>
      </c>
      <c r="AQ550" t="s">
        <v>6041</v>
      </c>
      <c r="AR550" t="s">
        <v>6042</v>
      </c>
      <c r="AS550" t="s">
        <v>74</v>
      </c>
      <c r="AT550" t="s">
        <v>74</v>
      </c>
      <c r="AU550">
        <v>1994</v>
      </c>
      <c r="AV550">
        <v>45</v>
      </c>
      <c r="AW550" t="s">
        <v>74</v>
      </c>
      <c r="AX550" t="s">
        <v>74</v>
      </c>
      <c r="AY550" t="s">
        <v>74</v>
      </c>
      <c r="AZ550" t="s">
        <v>74</v>
      </c>
      <c r="BA550" t="s">
        <v>74</v>
      </c>
      <c r="BB550">
        <v>333</v>
      </c>
      <c r="BC550">
        <v>338</v>
      </c>
      <c r="BD550" t="s">
        <v>74</v>
      </c>
      <c r="BE550" t="s">
        <v>74</v>
      </c>
      <c r="BF550" t="s">
        <v>74</v>
      </c>
      <c r="BG550" t="s">
        <v>74</v>
      </c>
      <c r="BH550" t="s">
        <v>74</v>
      </c>
      <c r="BI550">
        <v>6</v>
      </c>
      <c r="BJ550" t="s">
        <v>293</v>
      </c>
      <c r="BK550" t="s">
        <v>6008</v>
      </c>
      <c r="BL550" t="s">
        <v>293</v>
      </c>
      <c r="BM550" t="s">
        <v>6043</v>
      </c>
      <c r="BN550" t="s">
        <v>74</v>
      </c>
      <c r="BO550" t="s">
        <v>74</v>
      </c>
      <c r="BP550" t="s">
        <v>74</v>
      </c>
      <c r="BQ550" t="s">
        <v>74</v>
      </c>
      <c r="BR550" t="s">
        <v>96</v>
      </c>
      <c r="BS550" t="s">
        <v>6150</v>
      </c>
      <c r="BT550" t="str">
        <f>HYPERLINK("https%3A%2F%2Fwww.webofscience.com%2Fwos%2Fwoscc%2Ffull-record%2FWOS:A1994BA73Q00022","View Full Record in Web of Science")</f>
        <v>View Full Record in Web of Science</v>
      </c>
    </row>
    <row r="551" spans="1:72" x14ac:dyDescent="0.15">
      <c r="A551" t="s">
        <v>5988</v>
      </c>
      <c r="B551" t="s">
        <v>6151</v>
      </c>
      <c r="C551" t="s">
        <v>74</v>
      </c>
      <c r="D551" t="s">
        <v>6029</v>
      </c>
      <c r="E551" t="s">
        <v>74</v>
      </c>
      <c r="F551" t="s">
        <v>6151</v>
      </c>
      <c r="G551" t="s">
        <v>74</v>
      </c>
      <c r="H551" t="s">
        <v>74</v>
      </c>
      <c r="I551" t="s">
        <v>6152</v>
      </c>
      <c r="J551" t="s">
        <v>6031</v>
      </c>
      <c r="K551" t="s">
        <v>6032</v>
      </c>
      <c r="L551" t="s">
        <v>74</v>
      </c>
      <c r="M551" t="s">
        <v>77</v>
      </c>
      <c r="N551" t="s">
        <v>5994</v>
      </c>
      <c r="O551" t="s">
        <v>6033</v>
      </c>
      <c r="P551" t="s">
        <v>6034</v>
      </c>
      <c r="Q551" t="s">
        <v>6035</v>
      </c>
      <c r="R551" t="s">
        <v>74</v>
      </c>
      <c r="S551" t="s">
        <v>74</v>
      </c>
      <c r="T551" t="s">
        <v>74</v>
      </c>
      <c r="U551" t="s">
        <v>74</v>
      </c>
      <c r="V551" t="s">
        <v>74</v>
      </c>
      <c r="W551" t="s">
        <v>6153</v>
      </c>
      <c r="X551" t="s">
        <v>6154</v>
      </c>
      <c r="Y551" t="s">
        <v>74</v>
      </c>
      <c r="Z551" t="s">
        <v>74</v>
      </c>
      <c r="AA551" t="s">
        <v>74</v>
      </c>
      <c r="AB551" t="s">
        <v>74</v>
      </c>
      <c r="AC551" t="s">
        <v>74</v>
      </c>
      <c r="AD551" t="s">
        <v>74</v>
      </c>
      <c r="AE551" t="s">
        <v>74</v>
      </c>
      <c r="AF551" t="s">
        <v>74</v>
      </c>
      <c r="AG551">
        <v>0</v>
      </c>
      <c r="AH551">
        <v>0</v>
      </c>
      <c r="AI551">
        <v>0</v>
      </c>
      <c r="AJ551">
        <v>0</v>
      </c>
      <c r="AK551">
        <v>0</v>
      </c>
      <c r="AL551" t="s">
        <v>6038</v>
      </c>
      <c r="AM551" t="s">
        <v>6039</v>
      </c>
      <c r="AN551" t="s">
        <v>6040</v>
      </c>
      <c r="AO551" t="s">
        <v>74</v>
      </c>
      <c r="AP551" t="s">
        <v>74</v>
      </c>
      <c r="AQ551" t="s">
        <v>6041</v>
      </c>
      <c r="AR551" t="s">
        <v>6042</v>
      </c>
      <c r="AS551" t="s">
        <v>74</v>
      </c>
      <c r="AT551" t="s">
        <v>74</v>
      </c>
      <c r="AU551">
        <v>1994</v>
      </c>
      <c r="AV551">
        <v>45</v>
      </c>
      <c r="AW551" t="s">
        <v>74</v>
      </c>
      <c r="AX551" t="s">
        <v>74</v>
      </c>
      <c r="AY551" t="s">
        <v>74</v>
      </c>
      <c r="AZ551" t="s">
        <v>74</v>
      </c>
      <c r="BA551" t="s">
        <v>74</v>
      </c>
      <c r="BB551">
        <v>341</v>
      </c>
      <c r="BC551">
        <v>350</v>
      </c>
      <c r="BD551" t="s">
        <v>74</v>
      </c>
      <c r="BE551" t="s">
        <v>74</v>
      </c>
      <c r="BF551" t="s">
        <v>74</v>
      </c>
      <c r="BG551" t="s">
        <v>74</v>
      </c>
      <c r="BH551" t="s">
        <v>74</v>
      </c>
      <c r="BI551">
        <v>10</v>
      </c>
      <c r="BJ551" t="s">
        <v>293</v>
      </c>
      <c r="BK551" t="s">
        <v>6008</v>
      </c>
      <c r="BL551" t="s">
        <v>293</v>
      </c>
      <c r="BM551" t="s">
        <v>6043</v>
      </c>
      <c r="BN551" t="s">
        <v>74</v>
      </c>
      <c r="BO551" t="s">
        <v>74</v>
      </c>
      <c r="BP551" t="s">
        <v>74</v>
      </c>
      <c r="BQ551" t="s">
        <v>74</v>
      </c>
      <c r="BR551" t="s">
        <v>96</v>
      </c>
      <c r="BS551" t="s">
        <v>6155</v>
      </c>
      <c r="BT551" t="str">
        <f>HYPERLINK("https%3A%2F%2Fwww.webofscience.com%2Fwos%2Fwoscc%2Ffull-record%2FWOS:A1994BA73Q00023","View Full Record in Web of Science")</f>
        <v>View Full Record in Web of Science</v>
      </c>
    </row>
    <row r="552" spans="1:72" x14ac:dyDescent="0.15">
      <c r="A552" t="s">
        <v>5988</v>
      </c>
      <c r="B552" t="s">
        <v>6156</v>
      </c>
      <c r="C552" t="s">
        <v>74</v>
      </c>
      <c r="D552" t="s">
        <v>6029</v>
      </c>
      <c r="E552" t="s">
        <v>74</v>
      </c>
      <c r="F552" t="s">
        <v>6156</v>
      </c>
      <c r="G552" t="s">
        <v>74</v>
      </c>
      <c r="H552" t="s">
        <v>74</v>
      </c>
      <c r="I552" t="s">
        <v>6157</v>
      </c>
      <c r="J552" t="s">
        <v>6031</v>
      </c>
      <c r="K552" t="s">
        <v>6032</v>
      </c>
      <c r="L552" t="s">
        <v>74</v>
      </c>
      <c r="M552" t="s">
        <v>77</v>
      </c>
      <c r="N552" t="s">
        <v>5994</v>
      </c>
      <c r="O552" t="s">
        <v>6033</v>
      </c>
      <c r="P552" t="s">
        <v>6034</v>
      </c>
      <c r="Q552" t="s">
        <v>6035</v>
      </c>
      <c r="R552" t="s">
        <v>74</v>
      </c>
      <c r="S552" t="s">
        <v>74</v>
      </c>
      <c r="T552" t="s">
        <v>74</v>
      </c>
      <c r="U552" t="s">
        <v>74</v>
      </c>
      <c r="V552" t="s">
        <v>74</v>
      </c>
      <c r="W552" t="s">
        <v>6158</v>
      </c>
      <c r="X552" t="s">
        <v>3475</v>
      </c>
      <c r="Y552" t="s">
        <v>74</v>
      </c>
      <c r="Z552" t="s">
        <v>74</v>
      </c>
      <c r="AA552" t="s">
        <v>74</v>
      </c>
      <c r="AB552" t="s">
        <v>74</v>
      </c>
      <c r="AC552" t="s">
        <v>74</v>
      </c>
      <c r="AD552" t="s">
        <v>74</v>
      </c>
      <c r="AE552" t="s">
        <v>74</v>
      </c>
      <c r="AF552" t="s">
        <v>74</v>
      </c>
      <c r="AG552">
        <v>0</v>
      </c>
      <c r="AH552">
        <v>0</v>
      </c>
      <c r="AI552">
        <v>0</v>
      </c>
      <c r="AJ552">
        <v>0</v>
      </c>
      <c r="AK552">
        <v>0</v>
      </c>
      <c r="AL552" t="s">
        <v>6038</v>
      </c>
      <c r="AM552" t="s">
        <v>6039</v>
      </c>
      <c r="AN552" t="s">
        <v>6040</v>
      </c>
      <c r="AO552" t="s">
        <v>74</v>
      </c>
      <c r="AP552" t="s">
        <v>74</v>
      </c>
      <c r="AQ552" t="s">
        <v>6041</v>
      </c>
      <c r="AR552" t="s">
        <v>6042</v>
      </c>
      <c r="AS552" t="s">
        <v>74</v>
      </c>
      <c r="AT552" t="s">
        <v>74</v>
      </c>
      <c r="AU552">
        <v>1994</v>
      </c>
      <c r="AV552">
        <v>45</v>
      </c>
      <c r="AW552" t="s">
        <v>74</v>
      </c>
      <c r="AX552" t="s">
        <v>74</v>
      </c>
      <c r="AY552" t="s">
        <v>74</v>
      </c>
      <c r="AZ552" t="s">
        <v>74</v>
      </c>
      <c r="BA552" t="s">
        <v>74</v>
      </c>
      <c r="BB552">
        <v>351</v>
      </c>
      <c r="BC552">
        <v>361</v>
      </c>
      <c r="BD552" t="s">
        <v>74</v>
      </c>
      <c r="BE552" t="s">
        <v>74</v>
      </c>
      <c r="BF552" t="s">
        <v>74</v>
      </c>
      <c r="BG552" t="s">
        <v>74</v>
      </c>
      <c r="BH552" t="s">
        <v>74</v>
      </c>
      <c r="BI552">
        <v>11</v>
      </c>
      <c r="BJ552" t="s">
        <v>293</v>
      </c>
      <c r="BK552" t="s">
        <v>6008</v>
      </c>
      <c r="BL552" t="s">
        <v>293</v>
      </c>
      <c r="BM552" t="s">
        <v>6043</v>
      </c>
      <c r="BN552" t="s">
        <v>74</v>
      </c>
      <c r="BO552" t="s">
        <v>74</v>
      </c>
      <c r="BP552" t="s">
        <v>74</v>
      </c>
      <c r="BQ552" t="s">
        <v>74</v>
      </c>
      <c r="BR552" t="s">
        <v>96</v>
      </c>
      <c r="BS552" t="s">
        <v>6159</v>
      </c>
      <c r="BT552" t="str">
        <f>HYPERLINK("https%3A%2F%2Fwww.webofscience.com%2Fwos%2Fwoscc%2Ffull-record%2FWOS:A1994BA73Q00024","View Full Record in Web of Science")</f>
        <v>View Full Record in Web of Science</v>
      </c>
    </row>
    <row r="553" spans="1:72" x14ac:dyDescent="0.15">
      <c r="A553" t="s">
        <v>5988</v>
      </c>
      <c r="B553" t="s">
        <v>6160</v>
      </c>
      <c r="C553" t="s">
        <v>74</v>
      </c>
      <c r="D553" t="s">
        <v>6029</v>
      </c>
      <c r="E553" t="s">
        <v>74</v>
      </c>
      <c r="F553" t="s">
        <v>6160</v>
      </c>
      <c r="G553" t="s">
        <v>74</v>
      </c>
      <c r="H553" t="s">
        <v>74</v>
      </c>
      <c r="I553" t="s">
        <v>6161</v>
      </c>
      <c r="J553" t="s">
        <v>6031</v>
      </c>
      <c r="K553" t="s">
        <v>6032</v>
      </c>
      <c r="L553" t="s">
        <v>74</v>
      </c>
      <c r="M553" t="s">
        <v>77</v>
      </c>
      <c r="N553" t="s">
        <v>5994</v>
      </c>
      <c r="O553" t="s">
        <v>6033</v>
      </c>
      <c r="P553" t="s">
        <v>6034</v>
      </c>
      <c r="Q553" t="s">
        <v>6035</v>
      </c>
      <c r="R553" t="s">
        <v>74</v>
      </c>
      <c r="S553" t="s">
        <v>74</v>
      </c>
      <c r="T553" t="s">
        <v>74</v>
      </c>
      <c r="U553" t="s">
        <v>74</v>
      </c>
      <c r="V553" t="s">
        <v>74</v>
      </c>
      <c r="W553" t="s">
        <v>6162</v>
      </c>
      <c r="X553" t="s">
        <v>6163</v>
      </c>
      <c r="Y553" t="s">
        <v>74</v>
      </c>
      <c r="Z553" t="s">
        <v>74</v>
      </c>
      <c r="AA553" t="s">
        <v>74</v>
      </c>
      <c r="AB553" t="s">
        <v>74</v>
      </c>
      <c r="AC553" t="s">
        <v>74</v>
      </c>
      <c r="AD553" t="s">
        <v>74</v>
      </c>
      <c r="AE553" t="s">
        <v>74</v>
      </c>
      <c r="AF553" t="s">
        <v>74</v>
      </c>
      <c r="AG553">
        <v>0</v>
      </c>
      <c r="AH553">
        <v>1</v>
      </c>
      <c r="AI553">
        <v>1</v>
      </c>
      <c r="AJ553">
        <v>0</v>
      </c>
      <c r="AK553">
        <v>0</v>
      </c>
      <c r="AL553" t="s">
        <v>6038</v>
      </c>
      <c r="AM553" t="s">
        <v>6039</v>
      </c>
      <c r="AN553" t="s">
        <v>6040</v>
      </c>
      <c r="AO553" t="s">
        <v>74</v>
      </c>
      <c r="AP553" t="s">
        <v>74</v>
      </c>
      <c r="AQ553" t="s">
        <v>6041</v>
      </c>
      <c r="AR553" t="s">
        <v>6042</v>
      </c>
      <c r="AS553" t="s">
        <v>74</v>
      </c>
      <c r="AT553" t="s">
        <v>74</v>
      </c>
      <c r="AU553">
        <v>1994</v>
      </c>
      <c r="AV553">
        <v>45</v>
      </c>
      <c r="AW553" t="s">
        <v>74</v>
      </c>
      <c r="AX553" t="s">
        <v>74</v>
      </c>
      <c r="AY553" t="s">
        <v>74</v>
      </c>
      <c r="AZ553" t="s">
        <v>74</v>
      </c>
      <c r="BA553" t="s">
        <v>74</v>
      </c>
      <c r="BB553">
        <v>363</v>
      </c>
      <c r="BC553">
        <v>369</v>
      </c>
      <c r="BD553" t="s">
        <v>74</v>
      </c>
      <c r="BE553" t="s">
        <v>74</v>
      </c>
      <c r="BF553" t="s">
        <v>74</v>
      </c>
      <c r="BG553" t="s">
        <v>74</v>
      </c>
      <c r="BH553" t="s">
        <v>74</v>
      </c>
      <c r="BI553">
        <v>7</v>
      </c>
      <c r="BJ553" t="s">
        <v>293</v>
      </c>
      <c r="BK553" t="s">
        <v>6008</v>
      </c>
      <c r="BL553" t="s">
        <v>293</v>
      </c>
      <c r="BM553" t="s">
        <v>6043</v>
      </c>
      <c r="BN553" t="s">
        <v>74</v>
      </c>
      <c r="BO553" t="s">
        <v>74</v>
      </c>
      <c r="BP553" t="s">
        <v>74</v>
      </c>
      <c r="BQ553" t="s">
        <v>74</v>
      </c>
      <c r="BR553" t="s">
        <v>96</v>
      </c>
      <c r="BS553" t="s">
        <v>6164</v>
      </c>
      <c r="BT553" t="str">
        <f>HYPERLINK("https%3A%2F%2Fwww.webofscience.com%2Fwos%2Fwoscc%2Ffull-record%2FWOS:A1994BA73Q00025","View Full Record in Web of Science")</f>
        <v>View Full Record in Web of Science</v>
      </c>
    </row>
    <row r="554" spans="1:72" x14ac:dyDescent="0.15">
      <c r="A554" t="s">
        <v>72</v>
      </c>
      <c r="B554" t="s">
        <v>6165</v>
      </c>
      <c r="C554" t="s">
        <v>74</v>
      </c>
      <c r="D554" t="s">
        <v>74</v>
      </c>
      <c r="E554" t="s">
        <v>74</v>
      </c>
      <c r="F554" t="s">
        <v>6165</v>
      </c>
      <c r="G554" t="s">
        <v>74</v>
      </c>
      <c r="H554" t="s">
        <v>74</v>
      </c>
      <c r="I554" t="s">
        <v>6166</v>
      </c>
      <c r="J554" t="s">
        <v>6167</v>
      </c>
      <c r="K554" t="s">
        <v>74</v>
      </c>
      <c r="L554" t="s">
        <v>74</v>
      </c>
      <c r="M554" t="s">
        <v>77</v>
      </c>
      <c r="N554" t="s">
        <v>1188</v>
      </c>
      <c r="O554" t="s">
        <v>6168</v>
      </c>
      <c r="P554" t="s">
        <v>6169</v>
      </c>
      <c r="Q554" t="s">
        <v>6170</v>
      </c>
      <c r="R554" t="s">
        <v>74</v>
      </c>
      <c r="S554" t="s">
        <v>74</v>
      </c>
      <c r="T554" t="s">
        <v>6171</v>
      </c>
      <c r="U554" t="s">
        <v>74</v>
      </c>
      <c r="V554" t="s">
        <v>6172</v>
      </c>
      <c r="W554" t="s">
        <v>6173</v>
      </c>
      <c r="X554" t="s">
        <v>6174</v>
      </c>
      <c r="Y554" t="s">
        <v>6175</v>
      </c>
      <c r="Z554" t="s">
        <v>74</v>
      </c>
      <c r="AA554" t="s">
        <v>74</v>
      </c>
      <c r="AB554" t="s">
        <v>74</v>
      </c>
      <c r="AC554" t="s">
        <v>74</v>
      </c>
      <c r="AD554" t="s">
        <v>74</v>
      </c>
      <c r="AE554" t="s">
        <v>74</v>
      </c>
      <c r="AF554" t="s">
        <v>74</v>
      </c>
      <c r="AG554">
        <v>12</v>
      </c>
      <c r="AH554">
        <v>7</v>
      </c>
      <c r="AI554">
        <v>7</v>
      </c>
      <c r="AJ554">
        <v>0</v>
      </c>
      <c r="AK554">
        <v>9</v>
      </c>
      <c r="AL554" t="s">
        <v>1876</v>
      </c>
      <c r="AM554" t="s">
        <v>1877</v>
      </c>
      <c r="AN554" t="s">
        <v>1878</v>
      </c>
      <c r="AO554" t="s">
        <v>6176</v>
      </c>
      <c r="AP554" t="s">
        <v>74</v>
      </c>
      <c r="AQ554" t="s">
        <v>74</v>
      </c>
      <c r="AR554" t="s">
        <v>6177</v>
      </c>
      <c r="AS554" t="s">
        <v>6178</v>
      </c>
      <c r="AT554" t="s">
        <v>74</v>
      </c>
      <c r="AU554">
        <v>1994</v>
      </c>
      <c r="AV554">
        <v>15</v>
      </c>
      <c r="AW554">
        <v>1</v>
      </c>
      <c r="AX554" t="s">
        <v>74</v>
      </c>
      <c r="AY554" t="s">
        <v>74</v>
      </c>
      <c r="AZ554" t="s">
        <v>74</v>
      </c>
      <c r="BA554" t="s">
        <v>74</v>
      </c>
      <c r="BB554">
        <v>5</v>
      </c>
      <c r="BC554">
        <v>12</v>
      </c>
      <c r="BD554" t="s">
        <v>74</v>
      </c>
      <c r="BE554" t="s">
        <v>74</v>
      </c>
      <c r="BF554" t="s">
        <v>74</v>
      </c>
      <c r="BG554" t="s">
        <v>74</v>
      </c>
      <c r="BH554" t="s">
        <v>74</v>
      </c>
      <c r="BI554">
        <v>8</v>
      </c>
      <c r="BJ554" t="s">
        <v>92</v>
      </c>
      <c r="BK554" t="s">
        <v>1201</v>
      </c>
      <c r="BL554" t="s">
        <v>94</v>
      </c>
      <c r="BM554" t="s">
        <v>6179</v>
      </c>
      <c r="BN554" t="s">
        <v>74</v>
      </c>
      <c r="BO554" t="s">
        <v>74</v>
      </c>
      <c r="BP554" t="s">
        <v>74</v>
      </c>
      <c r="BQ554" t="s">
        <v>74</v>
      </c>
      <c r="BR554" t="s">
        <v>96</v>
      </c>
      <c r="BS554" t="s">
        <v>6180</v>
      </c>
      <c r="BT554" t="str">
        <f>HYPERLINK("https%3A%2F%2Fwww.webofscience.com%2Fwos%2Fwoscc%2Ffull-record%2FWOS:A1994PE69800002","View Full Record in Web of Science")</f>
        <v>View Full Record in Web of Science</v>
      </c>
    </row>
    <row r="555" spans="1:72" x14ac:dyDescent="0.15">
      <c r="A555" t="s">
        <v>72</v>
      </c>
      <c r="B555" t="s">
        <v>2531</v>
      </c>
      <c r="C555" t="s">
        <v>74</v>
      </c>
      <c r="D555" t="s">
        <v>74</v>
      </c>
      <c r="E555" t="s">
        <v>74</v>
      </c>
      <c r="F555" t="s">
        <v>2531</v>
      </c>
      <c r="G555" t="s">
        <v>74</v>
      </c>
      <c r="H555" t="s">
        <v>74</v>
      </c>
      <c r="I555" t="s">
        <v>6181</v>
      </c>
      <c r="J555" t="s">
        <v>6167</v>
      </c>
      <c r="K555" t="s">
        <v>74</v>
      </c>
      <c r="L555" t="s">
        <v>74</v>
      </c>
      <c r="M555" t="s">
        <v>77</v>
      </c>
      <c r="N555" t="s">
        <v>78</v>
      </c>
      <c r="O555" t="s">
        <v>74</v>
      </c>
      <c r="P555" t="s">
        <v>74</v>
      </c>
      <c r="Q555" t="s">
        <v>74</v>
      </c>
      <c r="R555" t="s">
        <v>74</v>
      </c>
      <c r="S555" t="s">
        <v>74</v>
      </c>
      <c r="T555" t="s">
        <v>6182</v>
      </c>
      <c r="U555" t="s">
        <v>6183</v>
      </c>
      <c r="V555" t="s">
        <v>6184</v>
      </c>
      <c r="W555" t="s">
        <v>74</v>
      </c>
      <c r="X555" t="s">
        <v>74</v>
      </c>
      <c r="Y555" t="s">
        <v>2128</v>
      </c>
      <c r="Z555" t="s">
        <v>74</v>
      </c>
      <c r="AA555" t="s">
        <v>74</v>
      </c>
      <c r="AB555" t="s">
        <v>74</v>
      </c>
      <c r="AC555" t="s">
        <v>74</v>
      </c>
      <c r="AD555" t="s">
        <v>74</v>
      </c>
      <c r="AE555" t="s">
        <v>74</v>
      </c>
      <c r="AF555" t="s">
        <v>74</v>
      </c>
      <c r="AG555">
        <v>20</v>
      </c>
      <c r="AH555">
        <v>27</v>
      </c>
      <c r="AI555">
        <v>29</v>
      </c>
      <c r="AJ555">
        <v>0</v>
      </c>
      <c r="AK555">
        <v>15</v>
      </c>
      <c r="AL555" t="s">
        <v>179</v>
      </c>
      <c r="AM555" t="s">
        <v>180</v>
      </c>
      <c r="AN555" t="s">
        <v>181</v>
      </c>
      <c r="AO555" t="s">
        <v>6176</v>
      </c>
      <c r="AP555" t="s">
        <v>6185</v>
      </c>
      <c r="AQ555" t="s">
        <v>74</v>
      </c>
      <c r="AR555" t="s">
        <v>6177</v>
      </c>
      <c r="AS555" t="s">
        <v>6178</v>
      </c>
      <c r="AT555" t="s">
        <v>74</v>
      </c>
      <c r="AU555">
        <v>1994</v>
      </c>
      <c r="AV555">
        <v>15</v>
      </c>
      <c r="AW555">
        <v>1</v>
      </c>
      <c r="AX555" t="s">
        <v>74</v>
      </c>
      <c r="AY555" t="s">
        <v>74</v>
      </c>
      <c r="AZ555" t="s">
        <v>74</v>
      </c>
      <c r="BA555" t="s">
        <v>74</v>
      </c>
      <c r="BB555">
        <v>13</v>
      </c>
      <c r="BC555">
        <v>22</v>
      </c>
      <c r="BD555" t="s">
        <v>74</v>
      </c>
      <c r="BE555" t="s">
        <v>74</v>
      </c>
      <c r="BF555" t="s">
        <v>74</v>
      </c>
      <c r="BG555" t="s">
        <v>74</v>
      </c>
      <c r="BH555" t="s">
        <v>74</v>
      </c>
      <c r="BI555">
        <v>10</v>
      </c>
      <c r="BJ555" t="s">
        <v>92</v>
      </c>
      <c r="BK555" t="s">
        <v>93</v>
      </c>
      <c r="BL555" t="s">
        <v>94</v>
      </c>
      <c r="BM555" t="s">
        <v>6179</v>
      </c>
      <c r="BN555" t="s">
        <v>74</v>
      </c>
      <c r="BO555" t="s">
        <v>74</v>
      </c>
      <c r="BP555" t="s">
        <v>74</v>
      </c>
      <c r="BQ555" t="s">
        <v>74</v>
      </c>
      <c r="BR555" t="s">
        <v>96</v>
      </c>
      <c r="BS555" t="s">
        <v>6186</v>
      </c>
      <c r="BT555" t="str">
        <f>HYPERLINK("https%3A%2F%2Fwww.webofscience.com%2Fwos%2Fwoscc%2Ffull-record%2FWOS:A1994PE69800003","View Full Record in Web of Science")</f>
        <v>View Full Record in Web of Science</v>
      </c>
    </row>
    <row r="556" spans="1:72" x14ac:dyDescent="0.15">
      <c r="A556" t="s">
        <v>72</v>
      </c>
      <c r="B556" t="s">
        <v>5370</v>
      </c>
      <c r="C556" t="s">
        <v>74</v>
      </c>
      <c r="D556" t="s">
        <v>74</v>
      </c>
      <c r="E556" t="s">
        <v>74</v>
      </c>
      <c r="F556" t="s">
        <v>5370</v>
      </c>
      <c r="G556" t="s">
        <v>74</v>
      </c>
      <c r="H556" t="s">
        <v>74</v>
      </c>
      <c r="I556" t="s">
        <v>6187</v>
      </c>
      <c r="J556" t="s">
        <v>6167</v>
      </c>
      <c r="K556" t="s">
        <v>74</v>
      </c>
      <c r="L556" t="s">
        <v>74</v>
      </c>
      <c r="M556" t="s">
        <v>77</v>
      </c>
      <c r="N556" t="s">
        <v>78</v>
      </c>
      <c r="O556" t="s">
        <v>74</v>
      </c>
      <c r="P556" t="s">
        <v>74</v>
      </c>
      <c r="Q556" t="s">
        <v>74</v>
      </c>
      <c r="R556" t="s">
        <v>74</v>
      </c>
      <c r="S556" t="s">
        <v>74</v>
      </c>
      <c r="T556" t="s">
        <v>6188</v>
      </c>
      <c r="U556" t="s">
        <v>6189</v>
      </c>
      <c r="V556" t="s">
        <v>6190</v>
      </c>
      <c r="W556" t="s">
        <v>74</v>
      </c>
      <c r="X556" t="s">
        <v>74</v>
      </c>
      <c r="Y556" t="s">
        <v>6191</v>
      </c>
      <c r="Z556" t="s">
        <v>74</v>
      </c>
      <c r="AA556" t="s">
        <v>1768</v>
      </c>
      <c r="AB556" t="s">
        <v>1769</v>
      </c>
      <c r="AC556" t="s">
        <v>74</v>
      </c>
      <c r="AD556" t="s">
        <v>74</v>
      </c>
      <c r="AE556" t="s">
        <v>74</v>
      </c>
      <c r="AF556" t="s">
        <v>74</v>
      </c>
      <c r="AG556">
        <v>27</v>
      </c>
      <c r="AH556">
        <v>20</v>
      </c>
      <c r="AI556">
        <v>21</v>
      </c>
      <c r="AJ556">
        <v>0</v>
      </c>
      <c r="AK556">
        <v>1</v>
      </c>
      <c r="AL556" t="s">
        <v>2749</v>
      </c>
      <c r="AM556" t="s">
        <v>180</v>
      </c>
      <c r="AN556" t="s">
        <v>2750</v>
      </c>
      <c r="AO556" t="s">
        <v>6176</v>
      </c>
      <c r="AP556" t="s">
        <v>6185</v>
      </c>
      <c r="AQ556" t="s">
        <v>74</v>
      </c>
      <c r="AR556" t="s">
        <v>6177</v>
      </c>
      <c r="AS556" t="s">
        <v>6178</v>
      </c>
      <c r="AT556" t="s">
        <v>74</v>
      </c>
      <c r="AU556">
        <v>1994</v>
      </c>
      <c r="AV556">
        <v>15</v>
      </c>
      <c r="AW556">
        <v>1</v>
      </c>
      <c r="AX556" t="s">
        <v>74</v>
      </c>
      <c r="AY556" t="s">
        <v>74</v>
      </c>
      <c r="AZ556" t="s">
        <v>74</v>
      </c>
      <c r="BA556" t="s">
        <v>74</v>
      </c>
      <c r="BB556">
        <v>43</v>
      </c>
      <c r="BC556">
        <v>53</v>
      </c>
      <c r="BD556" t="s">
        <v>74</v>
      </c>
      <c r="BE556" t="s">
        <v>74</v>
      </c>
      <c r="BF556" t="s">
        <v>74</v>
      </c>
      <c r="BG556" t="s">
        <v>74</v>
      </c>
      <c r="BH556" t="s">
        <v>74</v>
      </c>
      <c r="BI556">
        <v>11</v>
      </c>
      <c r="BJ556" t="s">
        <v>92</v>
      </c>
      <c r="BK556" t="s">
        <v>93</v>
      </c>
      <c r="BL556" t="s">
        <v>94</v>
      </c>
      <c r="BM556" t="s">
        <v>6179</v>
      </c>
      <c r="BN556" t="s">
        <v>74</v>
      </c>
      <c r="BO556" t="s">
        <v>74</v>
      </c>
      <c r="BP556" t="s">
        <v>74</v>
      </c>
      <c r="BQ556" t="s">
        <v>74</v>
      </c>
      <c r="BR556" t="s">
        <v>96</v>
      </c>
      <c r="BS556" t="s">
        <v>6192</v>
      </c>
      <c r="BT556" t="str">
        <f>HYPERLINK("https%3A%2F%2Fwww.webofscience.com%2Fwos%2Fwoscc%2Ffull-record%2FWOS:A1994PE69800006","View Full Record in Web of Science")</f>
        <v>View Full Record in Web of Science</v>
      </c>
    </row>
    <row r="557" spans="1:72" x14ac:dyDescent="0.15">
      <c r="A557" t="s">
        <v>72</v>
      </c>
      <c r="B557" t="s">
        <v>5411</v>
      </c>
      <c r="C557" t="s">
        <v>74</v>
      </c>
      <c r="D557" t="s">
        <v>74</v>
      </c>
      <c r="E557" t="s">
        <v>74</v>
      </c>
      <c r="F557" t="s">
        <v>5411</v>
      </c>
      <c r="G557" t="s">
        <v>74</v>
      </c>
      <c r="H557" t="s">
        <v>74</v>
      </c>
      <c r="I557" t="s">
        <v>6193</v>
      </c>
      <c r="J557" t="s">
        <v>6167</v>
      </c>
      <c r="K557" t="s">
        <v>74</v>
      </c>
      <c r="L557" t="s">
        <v>74</v>
      </c>
      <c r="M557" t="s">
        <v>77</v>
      </c>
      <c r="N557" t="s">
        <v>1188</v>
      </c>
      <c r="O557" t="s">
        <v>6168</v>
      </c>
      <c r="P557" t="s">
        <v>6169</v>
      </c>
      <c r="Q557" t="s">
        <v>6170</v>
      </c>
      <c r="R557" t="s">
        <v>74</v>
      </c>
      <c r="S557" t="s">
        <v>74</v>
      </c>
      <c r="T557" t="s">
        <v>6194</v>
      </c>
      <c r="U557" t="s">
        <v>6195</v>
      </c>
      <c r="V557" t="s">
        <v>6196</v>
      </c>
      <c r="W557" t="s">
        <v>74</v>
      </c>
      <c r="X557" t="s">
        <v>74</v>
      </c>
      <c r="Y557" t="s">
        <v>6197</v>
      </c>
      <c r="Z557" t="s">
        <v>74</v>
      </c>
      <c r="AA557" t="s">
        <v>74</v>
      </c>
      <c r="AB557" t="s">
        <v>74</v>
      </c>
      <c r="AC557" t="s">
        <v>74</v>
      </c>
      <c r="AD557" t="s">
        <v>74</v>
      </c>
      <c r="AE557" t="s">
        <v>74</v>
      </c>
      <c r="AF557" t="s">
        <v>74</v>
      </c>
      <c r="AG557">
        <v>33</v>
      </c>
      <c r="AH557">
        <v>24</v>
      </c>
      <c r="AI557">
        <v>27</v>
      </c>
      <c r="AJ557">
        <v>0</v>
      </c>
      <c r="AK557">
        <v>5</v>
      </c>
      <c r="AL557" t="s">
        <v>1876</v>
      </c>
      <c r="AM557" t="s">
        <v>1877</v>
      </c>
      <c r="AN557" t="s">
        <v>1878</v>
      </c>
      <c r="AO557" t="s">
        <v>6176</v>
      </c>
      <c r="AP557" t="s">
        <v>74</v>
      </c>
      <c r="AQ557" t="s">
        <v>74</v>
      </c>
      <c r="AR557" t="s">
        <v>6177</v>
      </c>
      <c r="AS557" t="s">
        <v>6178</v>
      </c>
      <c r="AT557" t="s">
        <v>74</v>
      </c>
      <c r="AU557">
        <v>1994</v>
      </c>
      <c r="AV557">
        <v>15</v>
      </c>
      <c r="AW557">
        <v>1</v>
      </c>
      <c r="AX557" t="s">
        <v>74</v>
      </c>
      <c r="AY557" t="s">
        <v>74</v>
      </c>
      <c r="AZ557" t="s">
        <v>74</v>
      </c>
      <c r="BA557" t="s">
        <v>74</v>
      </c>
      <c r="BB557">
        <v>71</v>
      </c>
      <c r="BC557">
        <v>77</v>
      </c>
      <c r="BD557" t="s">
        <v>74</v>
      </c>
      <c r="BE557" t="s">
        <v>74</v>
      </c>
      <c r="BF557" t="s">
        <v>74</v>
      </c>
      <c r="BG557" t="s">
        <v>74</v>
      </c>
      <c r="BH557" t="s">
        <v>74</v>
      </c>
      <c r="BI557">
        <v>7</v>
      </c>
      <c r="BJ557" t="s">
        <v>92</v>
      </c>
      <c r="BK557" t="s">
        <v>1201</v>
      </c>
      <c r="BL557" t="s">
        <v>94</v>
      </c>
      <c r="BM557" t="s">
        <v>6179</v>
      </c>
      <c r="BN557" t="s">
        <v>74</v>
      </c>
      <c r="BO557" t="s">
        <v>74</v>
      </c>
      <c r="BP557" t="s">
        <v>74</v>
      </c>
      <c r="BQ557" t="s">
        <v>74</v>
      </c>
      <c r="BR557" t="s">
        <v>96</v>
      </c>
      <c r="BS557" t="s">
        <v>6198</v>
      </c>
      <c r="BT557" t="str">
        <f>HYPERLINK("https%3A%2F%2Fwww.webofscience.com%2Fwos%2Fwoscc%2Ffull-record%2FWOS:A1994PE69800009","View Full Record in Web of Science")</f>
        <v>View Full Record in Web of Science</v>
      </c>
    </row>
    <row r="558" spans="1:72" x14ac:dyDescent="0.15">
      <c r="A558" t="s">
        <v>72</v>
      </c>
      <c r="B558" t="s">
        <v>6199</v>
      </c>
      <c r="C558" t="s">
        <v>74</v>
      </c>
      <c r="D558" t="s">
        <v>74</v>
      </c>
      <c r="E558" t="s">
        <v>74</v>
      </c>
      <c r="F558" t="s">
        <v>6199</v>
      </c>
      <c r="G558" t="s">
        <v>74</v>
      </c>
      <c r="H558" t="s">
        <v>74</v>
      </c>
      <c r="I558" t="s">
        <v>6200</v>
      </c>
      <c r="J558" t="s">
        <v>6201</v>
      </c>
      <c r="K558" t="s">
        <v>74</v>
      </c>
      <c r="L558" t="s">
        <v>74</v>
      </c>
      <c r="M558" t="s">
        <v>77</v>
      </c>
      <c r="N558" t="s">
        <v>1188</v>
      </c>
      <c r="O558" t="s">
        <v>6202</v>
      </c>
      <c r="P558" t="s">
        <v>6203</v>
      </c>
      <c r="Q558" t="s">
        <v>6204</v>
      </c>
      <c r="R558" t="s">
        <v>74</v>
      </c>
      <c r="S558" t="s">
        <v>74</v>
      </c>
      <c r="T558" t="s">
        <v>74</v>
      </c>
      <c r="U558" t="s">
        <v>74</v>
      </c>
      <c r="V558" t="s">
        <v>6205</v>
      </c>
      <c r="W558" t="s">
        <v>74</v>
      </c>
      <c r="X558" t="s">
        <v>74</v>
      </c>
      <c r="Y558" t="s">
        <v>6206</v>
      </c>
      <c r="Z558" t="s">
        <v>74</v>
      </c>
      <c r="AA558" t="s">
        <v>74</v>
      </c>
      <c r="AB558" t="s">
        <v>74</v>
      </c>
      <c r="AC558" t="s">
        <v>74</v>
      </c>
      <c r="AD558" t="s">
        <v>74</v>
      </c>
      <c r="AE558" t="s">
        <v>74</v>
      </c>
      <c r="AF558" t="s">
        <v>74</v>
      </c>
      <c r="AG558">
        <v>11</v>
      </c>
      <c r="AH558">
        <v>162</v>
      </c>
      <c r="AI558">
        <v>179</v>
      </c>
      <c r="AJ558">
        <v>0</v>
      </c>
      <c r="AK558">
        <v>22</v>
      </c>
      <c r="AL558" t="s">
        <v>6207</v>
      </c>
      <c r="AM558" t="s">
        <v>1078</v>
      </c>
      <c r="AN558" t="s">
        <v>6208</v>
      </c>
      <c r="AO558" t="s">
        <v>6209</v>
      </c>
      <c r="AP558" t="s">
        <v>74</v>
      </c>
      <c r="AQ558" t="s">
        <v>74</v>
      </c>
      <c r="AR558" t="s">
        <v>6210</v>
      </c>
      <c r="AS558" t="s">
        <v>6211</v>
      </c>
      <c r="AT558" t="s">
        <v>74</v>
      </c>
      <c r="AU558">
        <v>1994</v>
      </c>
      <c r="AV558">
        <v>34</v>
      </c>
      <c r="AW558">
        <v>1</v>
      </c>
      <c r="AX558" t="s">
        <v>74</v>
      </c>
      <c r="AY558" t="s">
        <v>74</v>
      </c>
      <c r="AZ558" t="s">
        <v>74</v>
      </c>
      <c r="BA558" t="s">
        <v>74</v>
      </c>
      <c r="BB558">
        <v>90</v>
      </c>
      <c r="BC558">
        <v>99</v>
      </c>
      <c r="BD558" t="s">
        <v>74</v>
      </c>
      <c r="BE558" t="s">
        <v>74</v>
      </c>
      <c r="BF558" t="s">
        <v>74</v>
      </c>
      <c r="BG558" t="s">
        <v>74</v>
      </c>
      <c r="BH558" t="s">
        <v>74</v>
      </c>
      <c r="BI558">
        <v>10</v>
      </c>
      <c r="BJ558" t="s">
        <v>1041</v>
      </c>
      <c r="BK558" t="s">
        <v>1201</v>
      </c>
      <c r="BL558" t="s">
        <v>1041</v>
      </c>
      <c r="BM558" t="s">
        <v>6212</v>
      </c>
      <c r="BN558" t="s">
        <v>74</v>
      </c>
      <c r="BO558" t="s">
        <v>74</v>
      </c>
      <c r="BP558" t="s">
        <v>74</v>
      </c>
      <c r="BQ558" t="s">
        <v>74</v>
      </c>
      <c r="BR558" t="s">
        <v>96</v>
      </c>
      <c r="BS558" t="s">
        <v>6213</v>
      </c>
      <c r="BT558" t="str">
        <f>HYPERLINK("https%3A%2F%2Fwww.webofscience.com%2Fwos%2Fwoscc%2Ffull-record%2FWOS:A1994PL53900010","View Full Record in Web of Science")</f>
        <v>View Full Record in Web of Science</v>
      </c>
    </row>
    <row r="559" spans="1:72" x14ac:dyDescent="0.15">
      <c r="A559" t="s">
        <v>5988</v>
      </c>
      <c r="B559" t="s">
        <v>6214</v>
      </c>
      <c r="C559" t="s">
        <v>74</v>
      </c>
      <c r="D559" t="s">
        <v>6215</v>
      </c>
      <c r="E559" t="s">
        <v>74</v>
      </c>
      <c r="F559" t="s">
        <v>6214</v>
      </c>
      <c r="G559" t="s">
        <v>74</v>
      </c>
      <c r="H559" t="s">
        <v>74</v>
      </c>
      <c r="I559" t="s">
        <v>6216</v>
      </c>
      <c r="J559" t="s">
        <v>6217</v>
      </c>
      <c r="K559" t="s">
        <v>6218</v>
      </c>
      <c r="L559" t="s">
        <v>74</v>
      </c>
      <c r="M559" t="s">
        <v>77</v>
      </c>
      <c r="N559" t="s">
        <v>5994</v>
      </c>
      <c r="O559" t="s">
        <v>6219</v>
      </c>
      <c r="P559" t="s">
        <v>6220</v>
      </c>
      <c r="Q559" t="s">
        <v>6221</v>
      </c>
      <c r="R559" t="s">
        <v>74</v>
      </c>
      <c r="S559" t="s">
        <v>6222</v>
      </c>
      <c r="T559" t="s">
        <v>74</v>
      </c>
      <c r="U559" t="s">
        <v>74</v>
      </c>
      <c r="V559" t="s">
        <v>74</v>
      </c>
      <c r="W559" t="s">
        <v>6223</v>
      </c>
      <c r="X559" t="s">
        <v>6224</v>
      </c>
      <c r="Y559" t="s">
        <v>74</v>
      </c>
      <c r="Z559" t="s">
        <v>74</v>
      </c>
      <c r="AA559" t="s">
        <v>74</v>
      </c>
      <c r="AB559" t="s">
        <v>74</v>
      </c>
      <c r="AC559" t="s">
        <v>74</v>
      </c>
      <c r="AD559" t="s">
        <v>74</v>
      </c>
      <c r="AE559" t="s">
        <v>74</v>
      </c>
      <c r="AF559" t="s">
        <v>74</v>
      </c>
      <c r="AG559">
        <v>0</v>
      </c>
      <c r="AH559">
        <v>11</v>
      </c>
      <c r="AI559">
        <v>13</v>
      </c>
      <c r="AJ559">
        <v>0</v>
      </c>
      <c r="AK559">
        <v>1</v>
      </c>
      <c r="AL559" t="s">
        <v>6225</v>
      </c>
      <c r="AM559" t="s">
        <v>3994</v>
      </c>
      <c r="AN559" t="s">
        <v>6226</v>
      </c>
      <c r="AO559" t="s">
        <v>6227</v>
      </c>
      <c r="AP559" t="s">
        <v>74</v>
      </c>
      <c r="AQ559" t="s">
        <v>6228</v>
      </c>
      <c r="AR559" t="s">
        <v>6229</v>
      </c>
      <c r="AS559" t="s">
        <v>74</v>
      </c>
      <c r="AT559" t="s">
        <v>74</v>
      </c>
      <c r="AU559">
        <v>1994</v>
      </c>
      <c r="AV559" t="s">
        <v>74</v>
      </c>
      <c r="AW559">
        <v>310</v>
      </c>
      <c r="AX559" t="s">
        <v>74</v>
      </c>
      <c r="AY559" t="s">
        <v>74</v>
      </c>
      <c r="AZ559" t="s">
        <v>74</v>
      </c>
      <c r="BA559" t="s">
        <v>74</v>
      </c>
      <c r="BB559">
        <v>277</v>
      </c>
      <c r="BC559">
        <v>290</v>
      </c>
      <c r="BD559" t="s">
        <v>74</v>
      </c>
      <c r="BE559" t="s">
        <v>74</v>
      </c>
      <c r="BF559" t="s">
        <v>74</v>
      </c>
      <c r="BG559" t="s">
        <v>74</v>
      </c>
      <c r="BH559" t="s">
        <v>74</v>
      </c>
      <c r="BI559">
        <v>14</v>
      </c>
      <c r="BJ559" t="s">
        <v>6230</v>
      </c>
      <c r="BK559" t="s">
        <v>6008</v>
      </c>
      <c r="BL559" t="s">
        <v>6231</v>
      </c>
      <c r="BM559" t="s">
        <v>6232</v>
      </c>
      <c r="BN559" t="s">
        <v>74</v>
      </c>
      <c r="BO559" t="s">
        <v>74</v>
      </c>
      <c r="BP559" t="s">
        <v>74</v>
      </c>
      <c r="BQ559" t="s">
        <v>74</v>
      </c>
      <c r="BR559" t="s">
        <v>96</v>
      </c>
      <c r="BS559" t="s">
        <v>6233</v>
      </c>
      <c r="BT559" t="str">
        <f>HYPERLINK("https%3A%2F%2Fwww.webofscience.com%2Fwos%2Fwoscc%2Ffull-record%2FWOS:A1994BB16K00022","View Full Record in Web of Science")</f>
        <v>View Full Record in Web of Science</v>
      </c>
    </row>
    <row r="560" spans="1:72" x14ac:dyDescent="0.15">
      <c r="A560" t="s">
        <v>72</v>
      </c>
      <c r="B560" t="s">
        <v>6234</v>
      </c>
      <c r="C560" t="s">
        <v>74</v>
      </c>
      <c r="D560" t="s">
        <v>74</v>
      </c>
      <c r="E560" t="s">
        <v>74</v>
      </c>
      <c r="F560" t="s">
        <v>6234</v>
      </c>
      <c r="G560" t="s">
        <v>74</v>
      </c>
      <c r="H560" t="s">
        <v>74</v>
      </c>
      <c r="I560" t="s">
        <v>6235</v>
      </c>
      <c r="J560" t="s">
        <v>6236</v>
      </c>
      <c r="K560" t="s">
        <v>74</v>
      </c>
      <c r="L560" t="s">
        <v>74</v>
      </c>
      <c r="M560" t="s">
        <v>5564</v>
      </c>
      <c r="N560" t="s">
        <v>78</v>
      </c>
      <c r="O560" t="s">
        <v>74</v>
      </c>
      <c r="P560" t="s">
        <v>74</v>
      </c>
      <c r="Q560" t="s">
        <v>74</v>
      </c>
      <c r="R560" t="s">
        <v>74</v>
      </c>
      <c r="S560" t="s">
        <v>74</v>
      </c>
      <c r="T560" t="s">
        <v>6237</v>
      </c>
      <c r="U560" t="s">
        <v>6238</v>
      </c>
      <c r="V560" t="s">
        <v>6239</v>
      </c>
      <c r="W560" t="s">
        <v>74</v>
      </c>
      <c r="X560" t="s">
        <v>74</v>
      </c>
      <c r="Y560" t="s">
        <v>6240</v>
      </c>
      <c r="Z560" t="s">
        <v>74</v>
      </c>
      <c r="AA560" t="s">
        <v>74</v>
      </c>
      <c r="AB560" t="s">
        <v>74</v>
      </c>
      <c r="AC560" t="s">
        <v>74</v>
      </c>
      <c r="AD560" t="s">
        <v>74</v>
      </c>
      <c r="AE560" t="s">
        <v>74</v>
      </c>
      <c r="AF560" t="s">
        <v>74</v>
      </c>
      <c r="AG560">
        <v>100</v>
      </c>
      <c r="AH560">
        <v>28</v>
      </c>
      <c r="AI560">
        <v>28</v>
      </c>
      <c r="AJ560">
        <v>0</v>
      </c>
      <c r="AK560">
        <v>7</v>
      </c>
      <c r="AL560" t="s">
        <v>6241</v>
      </c>
      <c r="AM560" t="s">
        <v>1877</v>
      </c>
      <c r="AN560" t="s">
        <v>6242</v>
      </c>
      <c r="AO560" t="s">
        <v>6243</v>
      </c>
      <c r="AP560" t="s">
        <v>74</v>
      </c>
      <c r="AQ560" t="s">
        <v>74</v>
      </c>
      <c r="AR560" t="s">
        <v>6244</v>
      </c>
      <c r="AS560" t="s">
        <v>6245</v>
      </c>
      <c r="AT560" t="s">
        <v>74</v>
      </c>
      <c r="AU560">
        <v>1994</v>
      </c>
      <c r="AV560">
        <v>70</v>
      </c>
      <c r="AW560">
        <v>1</v>
      </c>
      <c r="AX560" t="s">
        <v>74</v>
      </c>
      <c r="AY560" t="s">
        <v>74</v>
      </c>
      <c r="AZ560" t="s">
        <v>74</v>
      </c>
      <c r="BA560" t="s">
        <v>74</v>
      </c>
      <c r="BB560">
        <v>3</v>
      </c>
      <c r="BC560">
        <v>204</v>
      </c>
      <c r="BD560" t="s">
        <v>74</v>
      </c>
      <c r="BE560" t="s">
        <v>74</v>
      </c>
      <c r="BF560" t="s">
        <v>74</v>
      </c>
      <c r="BG560" t="s">
        <v>74</v>
      </c>
      <c r="BH560" t="s">
        <v>74</v>
      </c>
      <c r="BI560">
        <v>202</v>
      </c>
      <c r="BJ560" t="s">
        <v>364</v>
      </c>
      <c r="BK560" t="s">
        <v>93</v>
      </c>
      <c r="BL560" t="s">
        <v>364</v>
      </c>
      <c r="BM560" t="s">
        <v>6246</v>
      </c>
      <c r="BN560" t="s">
        <v>74</v>
      </c>
      <c r="BO560" t="s">
        <v>74</v>
      </c>
      <c r="BP560" t="s">
        <v>74</v>
      </c>
      <c r="BQ560" t="s">
        <v>74</v>
      </c>
      <c r="BR560" t="s">
        <v>96</v>
      </c>
      <c r="BS560" t="s">
        <v>6247</v>
      </c>
      <c r="BT560" t="str">
        <f>HYPERLINK("https%3A%2F%2Fwww.webofscience.com%2Fwos%2Fwoscc%2Ffull-record%2FWOS:A1994PD03000001","View Full Record in Web of Science")</f>
        <v>View Full Record in Web of Science</v>
      </c>
    </row>
    <row r="561" spans="1:72" x14ac:dyDescent="0.15">
      <c r="A561" t="s">
        <v>72</v>
      </c>
      <c r="B561" t="s">
        <v>6248</v>
      </c>
      <c r="C561" t="s">
        <v>74</v>
      </c>
      <c r="D561" t="s">
        <v>74</v>
      </c>
      <c r="E561" t="s">
        <v>74</v>
      </c>
      <c r="F561" t="s">
        <v>6248</v>
      </c>
      <c r="G561" t="s">
        <v>74</v>
      </c>
      <c r="H561" t="s">
        <v>74</v>
      </c>
      <c r="I561" t="s">
        <v>6249</v>
      </c>
      <c r="J561" t="s">
        <v>6250</v>
      </c>
      <c r="K561" t="s">
        <v>74</v>
      </c>
      <c r="L561" t="s">
        <v>74</v>
      </c>
      <c r="M561" t="s">
        <v>77</v>
      </c>
      <c r="N561" t="s">
        <v>78</v>
      </c>
      <c r="O561" t="s">
        <v>74</v>
      </c>
      <c r="P561" t="s">
        <v>74</v>
      </c>
      <c r="Q561" t="s">
        <v>74</v>
      </c>
      <c r="R561" t="s">
        <v>74</v>
      </c>
      <c r="S561" t="s">
        <v>74</v>
      </c>
      <c r="T561" t="s">
        <v>74</v>
      </c>
      <c r="U561" t="s">
        <v>6251</v>
      </c>
      <c r="V561" t="s">
        <v>6252</v>
      </c>
      <c r="W561" t="s">
        <v>6253</v>
      </c>
      <c r="X561" t="s">
        <v>6114</v>
      </c>
      <c r="Y561" t="s">
        <v>6254</v>
      </c>
      <c r="Z561" t="s">
        <v>74</v>
      </c>
      <c r="AA561" t="s">
        <v>74</v>
      </c>
      <c r="AB561" t="s">
        <v>74</v>
      </c>
      <c r="AC561" t="s">
        <v>74</v>
      </c>
      <c r="AD561" t="s">
        <v>74</v>
      </c>
      <c r="AE561" t="s">
        <v>74</v>
      </c>
      <c r="AF561" t="s">
        <v>74</v>
      </c>
      <c r="AG561">
        <v>11</v>
      </c>
      <c r="AH561">
        <v>7</v>
      </c>
      <c r="AI561">
        <v>9</v>
      </c>
      <c r="AJ561">
        <v>0</v>
      </c>
      <c r="AK561">
        <v>1</v>
      </c>
      <c r="AL561" t="s">
        <v>6255</v>
      </c>
      <c r="AM561" t="s">
        <v>6256</v>
      </c>
      <c r="AN561" t="s">
        <v>6257</v>
      </c>
      <c r="AO561" t="s">
        <v>6258</v>
      </c>
      <c r="AP561" t="s">
        <v>74</v>
      </c>
      <c r="AQ561" t="s">
        <v>74</v>
      </c>
      <c r="AR561" t="s">
        <v>6259</v>
      </c>
      <c r="AS561" t="s">
        <v>6260</v>
      </c>
      <c r="AT561" t="s">
        <v>74</v>
      </c>
      <c r="AU561">
        <v>1994</v>
      </c>
      <c r="AV561">
        <v>84</v>
      </c>
      <c r="AW561" t="s">
        <v>6261</v>
      </c>
      <c r="AX561" t="s">
        <v>74</v>
      </c>
      <c r="AY561" t="s">
        <v>74</v>
      </c>
      <c r="AZ561" t="s">
        <v>74</v>
      </c>
      <c r="BA561" t="s">
        <v>74</v>
      </c>
      <c r="BB561">
        <v>425</v>
      </c>
      <c r="BC561">
        <v>430</v>
      </c>
      <c r="BD561" t="s">
        <v>74</v>
      </c>
      <c r="BE561" t="s">
        <v>74</v>
      </c>
      <c r="BF561" t="s">
        <v>74</v>
      </c>
      <c r="BG561" t="s">
        <v>74</v>
      </c>
      <c r="BH561" t="s">
        <v>74</v>
      </c>
      <c r="BI561">
        <v>6</v>
      </c>
      <c r="BJ561" t="s">
        <v>6262</v>
      </c>
      <c r="BK561" t="s">
        <v>93</v>
      </c>
      <c r="BL561" t="s">
        <v>6263</v>
      </c>
      <c r="BM561" t="s">
        <v>6264</v>
      </c>
      <c r="BN561" t="s">
        <v>74</v>
      </c>
      <c r="BO561" t="s">
        <v>74</v>
      </c>
      <c r="BP561" t="s">
        <v>74</v>
      </c>
      <c r="BQ561" t="s">
        <v>74</v>
      </c>
      <c r="BR561" t="s">
        <v>96</v>
      </c>
      <c r="BS561" t="s">
        <v>6265</v>
      </c>
      <c r="BT561" t="str">
        <f>HYPERLINK("https%3A%2F%2Fwww.webofscience.com%2Fwos%2Fwoscc%2Ffull-record%2FWOS:A1994QH11800004","View Full Record in Web of Science")</f>
        <v>View Full Record in Web of Science</v>
      </c>
    </row>
    <row r="562" spans="1:72" x14ac:dyDescent="0.15">
      <c r="A562" t="s">
        <v>5988</v>
      </c>
      <c r="B562" t="s">
        <v>6266</v>
      </c>
      <c r="C562" t="s">
        <v>74</v>
      </c>
      <c r="D562" t="s">
        <v>6267</v>
      </c>
      <c r="E562" t="s">
        <v>74</v>
      </c>
      <c r="F562" t="s">
        <v>6266</v>
      </c>
      <c r="G562" t="s">
        <v>74</v>
      </c>
      <c r="H562" t="s">
        <v>74</v>
      </c>
      <c r="I562" t="s">
        <v>6268</v>
      </c>
      <c r="J562" t="s">
        <v>6269</v>
      </c>
      <c r="K562" t="s">
        <v>6270</v>
      </c>
      <c r="L562" t="s">
        <v>74</v>
      </c>
      <c r="M562" t="s">
        <v>77</v>
      </c>
      <c r="N562" t="s">
        <v>5994</v>
      </c>
      <c r="O562" t="s">
        <v>6271</v>
      </c>
      <c r="P562" t="s">
        <v>6272</v>
      </c>
      <c r="Q562" t="s">
        <v>6273</v>
      </c>
      <c r="R562" t="s">
        <v>74</v>
      </c>
      <c r="S562" t="s">
        <v>74</v>
      </c>
      <c r="T562" t="s">
        <v>74</v>
      </c>
      <c r="U562" t="s">
        <v>74</v>
      </c>
      <c r="V562" t="s">
        <v>74</v>
      </c>
      <c r="W562" t="s">
        <v>6274</v>
      </c>
      <c r="X562" t="s">
        <v>74</v>
      </c>
      <c r="Y562" t="s">
        <v>74</v>
      </c>
      <c r="Z562" t="s">
        <v>74</v>
      </c>
      <c r="AA562" t="s">
        <v>74</v>
      </c>
      <c r="AB562" t="s">
        <v>74</v>
      </c>
      <c r="AC562" t="s">
        <v>74</v>
      </c>
      <c r="AD562" t="s">
        <v>74</v>
      </c>
      <c r="AE562" t="s">
        <v>74</v>
      </c>
      <c r="AF562" t="s">
        <v>74</v>
      </c>
      <c r="AG562">
        <v>0</v>
      </c>
      <c r="AH562">
        <v>7</v>
      </c>
      <c r="AI562">
        <v>7</v>
      </c>
      <c r="AJ562">
        <v>0</v>
      </c>
      <c r="AK562">
        <v>1</v>
      </c>
      <c r="AL562" t="s">
        <v>6275</v>
      </c>
      <c r="AM562" t="s">
        <v>927</v>
      </c>
      <c r="AN562" t="s">
        <v>6276</v>
      </c>
      <c r="AO562" t="s">
        <v>6277</v>
      </c>
      <c r="AP562" t="s">
        <v>74</v>
      </c>
      <c r="AQ562" t="s">
        <v>6278</v>
      </c>
      <c r="AR562" t="s">
        <v>6279</v>
      </c>
      <c r="AS562" t="s">
        <v>74</v>
      </c>
      <c r="AT562" t="s">
        <v>74</v>
      </c>
      <c r="AU562">
        <v>1994</v>
      </c>
      <c r="AV562">
        <v>19</v>
      </c>
      <c r="AW562" t="s">
        <v>74</v>
      </c>
      <c r="AX562" t="s">
        <v>74</v>
      </c>
      <c r="AY562" t="s">
        <v>74</v>
      </c>
      <c r="AZ562" t="s">
        <v>74</v>
      </c>
      <c r="BA562" t="s">
        <v>74</v>
      </c>
      <c r="BB562">
        <v>146</v>
      </c>
      <c r="BC562">
        <v>154</v>
      </c>
      <c r="BD562" t="s">
        <v>74</v>
      </c>
      <c r="BE562" t="s">
        <v>6280</v>
      </c>
      <c r="BF562" t="str">
        <f>HYPERLINK("http://dx.doi.org/10.3189/1994AoG19-1-146-154","http://dx.doi.org/10.3189/1994AoG19-1-146-154")</f>
        <v>http://dx.doi.org/10.3189/1994AoG19-1-146-154</v>
      </c>
      <c r="BG562" t="s">
        <v>74</v>
      </c>
      <c r="BH562" t="s">
        <v>74</v>
      </c>
      <c r="BI562">
        <v>9</v>
      </c>
      <c r="BJ562" t="s">
        <v>6281</v>
      </c>
      <c r="BK562" t="s">
        <v>6008</v>
      </c>
      <c r="BL562" t="s">
        <v>5032</v>
      </c>
      <c r="BM562" t="s">
        <v>6282</v>
      </c>
      <c r="BN562" t="s">
        <v>74</v>
      </c>
      <c r="BO562" t="s">
        <v>334</v>
      </c>
      <c r="BP562" t="s">
        <v>74</v>
      </c>
      <c r="BQ562" t="s">
        <v>74</v>
      </c>
      <c r="BR562" t="s">
        <v>96</v>
      </c>
      <c r="BS562" t="s">
        <v>6283</v>
      </c>
      <c r="BT562" t="str">
        <f>HYPERLINK("https%3A%2F%2Fwww.webofscience.com%2Fwos%2Fwoscc%2Ffull-record%2FWOS:A1994BB64A00024","View Full Record in Web of Science")</f>
        <v>View Full Record in Web of Science</v>
      </c>
    </row>
    <row r="563" spans="1:72" x14ac:dyDescent="0.15">
      <c r="A563" t="s">
        <v>5988</v>
      </c>
      <c r="B563" t="s">
        <v>6284</v>
      </c>
      <c r="C563" t="s">
        <v>74</v>
      </c>
      <c r="D563" t="s">
        <v>6285</v>
      </c>
      <c r="E563" t="s">
        <v>74</v>
      </c>
      <c r="F563" t="s">
        <v>6284</v>
      </c>
      <c r="G563" t="s">
        <v>74</v>
      </c>
      <c r="H563" t="s">
        <v>74</v>
      </c>
      <c r="I563" t="s">
        <v>6286</v>
      </c>
      <c r="J563" t="s">
        <v>6287</v>
      </c>
      <c r="K563" t="s">
        <v>6270</v>
      </c>
      <c r="L563" t="s">
        <v>74</v>
      </c>
      <c r="M563" t="s">
        <v>77</v>
      </c>
      <c r="N563" t="s">
        <v>5994</v>
      </c>
      <c r="O563" t="s">
        <v>6288</v>
      </c>
      <c r="P563" t="s">
        <v>6289</v>
      </c>
      <c r="Q563" t="s">
        <v>6290</v>
      </c>
      <c r="R563" t="s">
        <v>74</v>
      </c>
      <c r="S563" t="s">
        <v>74</v>
      </c>
      <c r="T563" t="s">
        <v>74</v>
      </c>
      <c r="U563" t="s">
        <v>74</v>
      </c>
      <c r="V563" t="s">
        <v>74</v>
      </c>
      <c r="W563" t="s">
        <v>6291</v>
      </c>
      <c r="X563" t="s">
        <v>6292</v>
      </c>
      <c r="Y563" t="s">
        <v>74</v>
      </c>
      <c r="Z563" t="s">
        <v>74</v>
      </c>
      <c r="AA563" t="s">
        <v>74</v>
      </c>
      <c r="AB563" t="s">
        <v>74</v>
      </c>
      <c r="AC563" t="s">
        <v>74</v>
      </c>
      <c r="AD563" t="s">
        <v>74</v>
      </c>
      <c r="AE563" t="s">
        <v>74</v>
      </c>
      <c r="AF563" t="s">
        <v>74</v>
      </c>
      <c r="AG563">
        <v>0</v>
      </c>
      <c r="AH563">
        <v>20</v>
      </c>
      <c r="AI563">
        <v>24</v>
      </c>
      <c r="AJ563">
        <v>0</v>
      </c>
      <c r="AK563">
        <v>9</v>
      </c>
      <c r="AL563" t="s">
        <v>6275</v>
      </c>
      <c r="AM563" t="s">
        <v>927</v>
      </c>
      <c r="AN563" t="s">
        <v>6276</v>
      </c>
      <c r="AO563" t="s">
        <v>6277</v>
      </c>
      <c r="AP563" t="s">
        <v>74</v>
      </c>
      <c r="AQ563" t="s">
        <v>6293</v>
      </c>
      <c r="AR563" t="s">
        <v>6279</v>
      </c>
      <c r="AS563" t="s">
        <v>74</v>
      </c>
      <c r="AT563" t="s">
        <v>74</v>
      </c>
      <c r="AU563">
        <v>1994</v>
      </c>
      <c r="AV563">
        <v>20</v>
      </c>
      <c r="AW563" t="s">
        <v>74</v>
      </c>
      <c r="AX563" t="s">
        <v>74</v>
      </c>
      <c r="AY563" t="s">
        <v>74</v>
      </c>
      <c r="AZ563" t="s">
        <v>74</v>
      </c>
      <c r="BA563" t="s">
        <v>74</v>
      </c>
      <c r="BB563">
        <v>1</v>
      </c>
      <c r="BC563">
        <v>5</v>
      </c>
      <c r="BD563" t="s">
        <v>74</v>
      </c>
      <c r="BE563" t="s">
        <v>6294</v>
      </c>
      <c r="BF563" t="str">
        <f>HYPERLINK("http://dx.doi.org/10.3189/172756494794587212","http://dx.doi.org/10.3189/172756494794587212")</f>
        <v>http://dx.doi.org/10.3189/172756494794587212</v>
      </c>
      <c r="BG563" t="s">
        <v>74</v>
      </c>
      <c r="BH563" t="s">
        <v>74</v>
      </c>
      <c r="BI563">
        <v>5</v>
      </c>
      <c r="BJ563" t="s">
        <v>6295</v>
      </c>
      <c r="BK563" t="s">
        <v>6008</v>
      </c>
      <c r="BL563" t="s">
        <v>6296</v>
      </c>
      <c r="BM563" t="s">
        <v>6297</v>
      </c>
      <c r="BN563" t="s">
        <v>74</v>
      </c>
      <c r="BO563" t="s">
        <v>334</v>
      </c>
      <c r="BP563" t="s">
        <v>74</v>
      </c>
      <c r="BQ563" t="s">
        <v>74</v>
      </c>
      <c r="BR563" t="s">
        <v>96</v>
      </c>
      <c r="BS563" t="s">
        <v>6298</v>
      </c>
      <c r="BT563" t="str">
        <f>HYPERLINK("https%3A%2F%2Fwww.webofscience.com%2Fwos%2Fwoscc%2Ffull-record%2FWOS:A1994BD16B00001","View Full Record in Web of Science")</f>
        <v>View Full Record in Web of Science</v>
      </c>
    </row>
    <row r="564" spans="1:72" x14ac:dyDescent="0.15">
      <c r="A564" t="s">
        <v>5988</v>
      </c>
      <c r="B564" t="s">
        <v>6299</v>
      </c>
      <c r="C564" t="s">
        <v>74</v>
      </c>
      <c r="D564" t="s">
        <v>6285</v>
      </c>
      <c r="E564" t="s">
        <v>74</v>
      </c>
      <c r="F564" t="s">
        <v>6299</v>
      </c>
      <c r="G564" t="s">
        <v>74</v>
      </c>
      <c r="H564" t="s">
        <v>74</v>
      </c>
      <c r="I564" t="s">
        <v>6300</v>
      </c>
      <c r="J564" t="s">
        <v>6287</v>
      </c>
      <c r="K564" t="s">
        <v>6270</v>
      </c>
      <c r="L564" t="s">
        <v>74</v>
      </c>
      <c r="M564" t="s">
        <v>77</v>
      </c>
      <c r="N564" t="s">
        <v>5994</v>
      </c>
      <c r="O564" t="s">
        <v>6288</v>
      </c>
      <c r="P564" t="s">
        <v>6289</v>
      </c>
      <c r="Q564" t="s">
        <v>6290</v>
      </c>
      <c r="R564" t="s">
        <v>74</v>
      </c>
      <c r="S564" t="s">
        <v>74</v>
      </c>
      <c r="T564" t="s">
        <v>74</v>
      </c>
      <c r="U564" t="s">
        <v>74</v>
      </c>
      <c r="V564" t="s">
        <v>74</v>
      </c>
      <c r="W564" t="s">
        <v>6301</v>
      </c>
      <c r="X564" t="s">
        <v>3191</v>
      </c>
      <c r="Y564" t="s">
        <v>74</v>
      </c>
      <c r="Z564" t="s">
        <v>74</v>
      </c>
      <c r="AA564" t="s">
        <v>74</v>
      </c>
      <c r="AB564" t="s">
        <v>74</v>
      </c>
      <c r="AC564" t="s">
        <v>74</v>
      </c>
      <c r="AD564" t="s">
        <v>74</v>
      </c>
      <c r="AE564" t="s">
        <v>74</v>
      </c>
      <c r="AF564" t="s">
        <v>74</v>
      </c>
      <c r="AG564">
        <v>0</v>
      </c>
      <c r="AH564">
        <v>38</v>
      </c>
      <c r="AI564">
        <v>41</v>
      </c>
      <c r="AJ564">
        <v>0</v>
      </c>
      <c r="AK564">
        <v>2</v>
      </c>
      <c r="AL564" t="s">
        <v>6275</v>
      </c>
      <c r="AM564" t="s">
        <v>927</v>
      </c>
      <c r="AN564" t="s">
        <v>6276</v>
      </c>
      <c r="AO564" t="s">
        <v>6277</v>
      </c>
      <c r="AP564" t="s">
        <v>74</v>
      </c>
      <c r="AQ564" t="s">
        <v>6293</v>
      </c>
      <c r="AR564" t="s">
        <v>6279</v>
      </c>
      <c r="AS564" t="s">
        <v>74</v>
      </c>
      <c r="AT564" t="s">
        <v>74</v>
      </c>
      <c r="AU564">
        <v>1994</v>
      </c>
      <c r="AV564">
        <v>20</v>
      </c>
      <c r="AW564" t="s">
        <v>74</v>
      </c>
      <c r="AX564" t="s">
        <v>74</v>
      </c>
      <c r="AY564" t="s">
        <v>74</v>
      </c>
      <c r="AZ564" t="s">
        <v>74</v>
      </c>
      <c r="BA564" t="s">
        <v>74</v>
      </c>
      <c r="BB564">
        <v>6</v>
      </c>
      <c r="BC564">
        <v>12</v>
      </c>
      <c r="BD564" t="s">
        <v>74</v>
      </c>
      <c r="BE564" t="s">
        <v>6302</v>
      </c>
      <c r="BF564" t="str">
        <f>HYPERLINK("http://dx.doi.org/10.3189/172756494794587140","http://dx.doi.org/10.3189/172756494794587140")</f>
        <v>http://dx.doi.org/10.3189/172756494794587140</v>
      </c>
      <c r="BG564" t="s">
        <v>74</v>
      </c>
      <c r="BH564" t="s">
        <v>74</v>
      </c>
      <c r="BI564">
        <v>7</v>
      </c>
      <c r="BJ564" t="s">
        <v>6295</v>
      </c>
      <c r="BK564" t="s">
        <v>6008</v>
      </c>
      <c r="BL564" t="s">
        <v>6296</v>
      </c>
      <c r="BM564" t="s">
        <v>6297</v>
      </c>
      <c r="BN564" t="s">
        <v>74</v>
      </c>
      <c r="BO564" t="s">
        <v>334</v>
      </c>
      <c r="BP564" t="s">
        <v>74</v>
      </c>
      <c r="BQ564" t="s">
        <v>74</v>
      </c>
      <c r="BR564" t="s">
        <v>96</v>
      </c>
      <c r="BS564" t="s">
        <v>6303</v>
      </c>
      <c r="BT564" t="str">
        <f>HYPERLINK("https%3A%2F%2Fwww.webofscience.com%2Fwos%2Fwoscc%2Ffull-record%2FWOS:A1994BD16B00002","View Full Record in Web of Science")</f>
        <v>View Full Record in Web of Science</v>
      </c>
    </row>
    <row r="565" spans="1:72" x14ac:dyDescent="0.15">
      <c r="A565" t="s">
        <v>5988</v>
      </c>
      <c r="B565" t="s">
        <v>6304</v>
      </c>
      <c r="C565" t="s">
        <v>74</v>
      </c>
      <c r="D565" t="s">
        <v>6285</v>
      </c>
      <c r="E565" t="s">
        <v>74</v>
      </c>
      <c r="F565" t="s">
        <v>6304</v>
      </c>
      <c r="G565" t="s">
        <v>74</v>
      </c>
      <c r="H565" t="s">
        <v>74</v>
      </c>
      <c r="I565" t="s">
        <v>6305</v>
      </c>
      <c r="J565" t="s">
        <v>6287</v>
      </c>
      <c r="K565" t="s">
        <v>6270</v>
      </c>
      <c r="L565" t="s">
        <v>74</v>
      </c>
      <c r="M565" t="s">
        <v>77</v>
      </c>
      <c r="N565" t="s">
        <v>5994</v>
      </c>
      <c r="O565" t="s">
        <v>6288</v>
      </c>
      <c r="P565" t="s">
        <v>6289</v>
      </c>
      <c r="Q565" t="s">
        <v>6290</v>
      </c>
      <c r="R565" t="s">
        <v>74</v>
      </c>
      <c r="S565" t="s">
        <v>74</v>
      </c>
      <c r="T565" t="s">
        <v>74</v>
      </c>
      <c r="U565" t="s">
        <v>74</v>
      </c>
      <c r="V565" t="s">
        <v>74</v>
      </c>
      <c r="W565" t="s">
        <v>6306</v>
      </c>
      <c r="X565" t="s">
        <v>74</v>
      </c>
      <c r="Y565" t="s">
        <v>74</v>
      </c>
      <c r="Z565" t="s">
        <v>74</v>
      </c>
      <c r="AA565" t="s">
        <v>74</v>
      </c>
      <c r="AB565" t="s">
        <v>74</v>
      </c>
      <c r="AC565" t="s">
        <v>74</v>
      </c>
      <c r="AD565" t="s">
        <v>74</v>
      </c>
      <c r="AE565" t="s">
        <v>74</v>
      </c>
      <c r="AF565" t="s">
        <v>74</v>
      </c>
      <c r="AG565">
        <v>0</v>
      </c>
      <c r="AH565">
        <v>74</v>
      </c>
      <c r="AI565">
        <v>79</v>
      </c>
      <c r="AJ565">
        <v>0</v>
      </c>
      <c r="AK565">
        <v>3</v>
      </c>
      <c r="AL565" t="s">
        <v>6275</v>
      </c>
      <c r="AM565" t="s">
        <v>927</v>
      </c>
      <c r="AN565" t="s">
        <v>6276</v>
      </c>
      <c r="AO565" t="s">
        <v>6277</v>
      </c>
      <c r="AP565" t="s">
        <v>74</v>
      </c>
      <c r="AQ565" t="s">
        <v>6293</v>
      </c>
      <c r="AR565" t="s">
        <v>6279</v>
      </c>
      <c r="AS565" t="s">
        <v>74</v>
      </c>
      <c r="AT565" t="s">
        <v>74</v>
      </c>
      <c r="AU565">
        <v>1994</v>
      </c>
      <c r="AV565">
        <v>20</v>
      </c>
      <c r="AW565" t="s">
        <v>74</v>
      </c>
      <c r="AX565" t="s">
        <v>74</v>
      </c>
      <c r="AY565" t="s">
        <v>74</v>
      </c>
      <c r="AZ565" t="s">
        <v>74</v>
      </c>
      <c r="BA565" t="s">
        <v>74</v>
      </c>
      <c r="BB565">
        <v>13</v>
      </c>
      <c r="BC565">
        <v>18</v>
      </c>
      <c r="BD565" t="s">
        <v>74</v>
      </c>
      <c r="BE565" t="s">
        <v>6307</v>
      </c>
      <c r="BF565" t="str">
        <f>HYPERLINK("http://dx.doi.org/10.3189/172756494794587230","http://dx.doi.org/10.3189/172756494794587230")</f>
        <v>http://dx.doi.org/10.3189/172756494794587230</v>
      </c>
      <c r="BG565" t="s">
        <v>74</v>
      </c>
      <c r="BH565" t="s">
        <v>74</v>
      </c>
      <c r="BI565">
        <v>6</v>
      </c>
      <c r="BJ565" t="s">
        <v>6295</v>
      </c>
      <c r="BK565" t="s">
        <v>6008</v>
      </c>
      <c r="BL565" t="s">
        <v>6296</v>
      </c>
      <c r="BM565" t="s">
        <v>6297</v>
      </c>
      <c r="BN565" t="s">
        <v>74</v>
      </c>
      <c r="BO565" t="s">
        <v>334</v>
      </c>
      <c r="BP565" t="s">
        <v>74</v>
      </c>
      <c r="BQ565" t="s">
        <v>74</v>
      </c>
      <c r="BR565" t="s">
        <v>96</v>
      </c>
      <c r="BS565" t="s">
        <v>6308</v>
      </c>
      <c r="BT565" t="str">
        <f>HYPERLINK("https%3A%2F%2Fwww.webofscience.com%2Fwos%2Fwoscc%2Ffull-record%2FWOS:A1994BD16B00003","View Full Record in Web of Science")</f>
        <v>View Full Record in Web of Science</v>
      </c>
    </row>
    <row r="566" spans="1:72" x14ac:dyDescent="0.15">
      <c r="A566" t="s">
        <v>5988</v>
      </c>
      <c r="B566" t="s">
        <v>6309</v>
      </c>
      <c r="C566" t="s">
        <v>74</v>
      </c>
      <c r="D566" t="s">
        <v>6285</v>
      </c>
      <c r="E566" t="s">
        <v>74</v>
      </c>
      <c r="F566" t="s">
        <v>6309</v>
      </c>
      <c r="G566" t="s">
        <v>74</v>
      </c>
      <c r="H566" t="s">
        <v>74</v>
      </c>
      <c r="I566" t="s">
        <v>6310</v>
      </c>
      <c r="J566" t="s">
        <v>6287</v>
      </c>
      <c r="K566" t="s">
        <v>6270</v>
      </c>
      <c r="L566" t="s">
        <v>74</v>
      </c>
      <c r="M566" t="s">
        <v>77</v>
      </c>
      <c r="N566" t="s">
        <v>5994</v>
      </c>
      <c r="O566" t="s">
        <v>6288</v>
      </c>
      <c r="P566" t="s">
        <v>6289</v>
      </c>
      <c r="Q566" t="s">
        <v>6290</v>
      </c>
      <c r="R566" t="s">
        <v>74</v>
      </c>
      <c r="S566" t="s">
        <v>74</v>
      </c>
      <c r="T566" t="s">
        <v>74</v>
      </c>
      <c r="U566" t="s">
        <v>74</v>
      </c>
      <c r="V566" t="s">
        <v>74</v>
      </c>
      <c r="W566" t="s">
        <v>6311</v>
      </c>
      <c r="X566" t="s">
        <v>74</v>
      </c>
      <c r="Y566" t="s">
        <v>74</v>
      </c>
      <c r="Z566" t="s">
        <v>74</v>
      </c>
      <c r="AA566" t="s">
        <v>74</v>
      </c>
      <c r="AB566" t="s">
        <v>74</v>
      </c>
      <c r="AC566" t="s">
        <v>74</v>
      </c>
      <c r="AD566" t="s">
        <v>74</v>
      </c>
      <c r="AE566" t="s">
        <v>74</v>
      </c>
      <c r="AF566" t="s">
        <v>74</v>
      </c>
      <c r="AG566">
        <v>0</v>
      </c>
      <c r="AH566">
        <v>20</v>
      </c>
      <c r="AI566">
        <v>20</v>
      </c>
      <c r="AJ566">
        <v>0</v>
      </c>
      <c r="AK566">
        <v>0</v>
      </c>
      <c r="AL566" t="s">
        <v>6275</v>
      </c>
      <c r="AM566" t="s">
        <v>927</v>
      </c>
      <c r="AN566" t="s">
        <v>6276</v>
      </c>
      <c r="AO566" t="s">
        <v>6277</v>
      </c>
      <c r="AP566" t="s">
        <v>74</v>
      </c>
      <c r="AQ566" t="s">
        <v>6293</v>
      </c>
      <c r="AR566" t="s">
        <v>6279</v>
      </c>
      <c r="AS566" t="s">
        <v>74</v>
      </c>
      <c r="AT566" t="s">
        <v>74</v>
      </c>
      <c r="AU566">
        <v>1994</v>
      </c>
      <c r="AV566">
        <v>20</v>
      </c>
      <c r="AW566" t="s">
        <v>74</v>
      </c>
      <c r="AX566" t="s">
        <v>74</v>
      </c>
      <c r="AY566" t="s">
        <v>74</v>
      </c>
      <c r="AZ566" t="s">
        <v>74</v>
      </c>
      <c r="BA566" t="s">
        <v>74</v>
      </c>
      <c r="BB566">
        <v>19</v>
      </c>
      <c r="BC566">
        <v>25</v>
      </c>
      <c r="BD566" t="s">
        <v>74</v>
      </c>
      <c r="BE566" t="s">
        <v>6312</v>
      </c>
      <c r="BF566" t="str">
        <f>HYPERLINK("http://dx.doi.org/10.3189/172756494794587131","http://dx.doi.org/10.3189/172756494794587131")</f>
        <v>http://dx.doi.org/10.3189/172756494794587131</v>
      </c>
      <c r="BG566" t="s">
        <v>74</v>
      </c>
      <c r="BH566" t="s">
        <v>74</v>
      </c>
      <c r="BI566">
        <v>7</v>
      </c>
      <c r="BJ566" t="s">
        <v>6295</v>
      </c>
      <c r="BK566" t="s">
        <v>6008</v>
      </c>
      <c r="BL566" t="s">
        <v>6296</v>
      </c>
      <c r="BM566" t="s">
        <v>6297</v>
      </c>
      <c r="BN566" t="s">
        <v>74</v>
      </c>
      <c r="BO566" t="s">
        <v>334</v>
      </c>
      <c r="BP566" t="s">
        <v>74</v>
      </c>
      <c r="BQ566" t="s">
        <v>74</v>
      </c>
      <c r="BR566" t="s">
        <v>96</v>
      </c>
      <c r="BS566" t="s">
        <v>6313</v>
      </c>
      <c r="BT566" t="str">
        <f>HYPERLINK("https%3A%2F%2Fwww.webofscience.com%2Fwos%2Fwoscc%2Ffull-record%2FWOS:A1994BD16B00004","View Full Record in Web of Science")</f>
        <v>View Full Record in Web of Science</v>
      </c>
    </row>
    <row r="567" spans="1:72" x14ac:dyDescent="0.15">
      <c r="A567" t="s">
        <v>5988</v>
      </c>
      <c r="B567" t="s">
        <v>6314</v>
      </c>
      <c r="C567" t="s">
        <v>74</v>
      </c>
      <c r="D567" t="s">
        <v>6285</v>
      </c>
      <c r="E567" t="s">
        <v>74</v>
      </c>
      <c r="F567" t="s">
        <v>6314</v>
      </c>
      <c r="G567" t="s">
        <v>74</v>
      </c>
      <c r="H567" t="s">
        <v>74</v>
      </c>
      <c r="I567" t="s">
        <v>6315</v>
      </c>
      <c r="J567" t="s">
        <v>6287</v>
      </c>
      <c r="K567" t="s">
        <v>6270</v>
      </c>
      <c r="L567" t="s">
        <v>74</v>
      </c>
      <c r="M567" t="s">
        <v>77</v>
      </c>
      <c r="N567" t="s">
        <v>5994</v>
      </c>
      <c r="O567" t="s">
        <v>6288</v>
      </c>
      <c r="P567" t="s">
        <v>6289</v>
      </c>
      <c r="Q567" t="s">
        <v>6290</v>
      </c>
      <c r="R567" t="s">
        <v>74</v>
      </c>
      <c r="S567" t="s">
        <v>74</v>
      </c>
      <c r="T567" t="s">
        <v>74</v>
      </c>
      <c r="U567" t="s">
        <v>74</v>
      </c>
      <c r="V567" t="s">
        <v>74</v>
      </c>
      <c r="W567" t="s">
        <v>6316</v>
      </c>
      <c r="X567" t="s">
        <v>6317</v>
      </c>
      <c r="Y567" t="s">
        <v>74</v>
      </c>
      <c r="Z567" t="s">
        <v>74</v>
      </c>
      <c r="AA567" t="s">
        <v>74</v>
      </c>
      <c r="AB567" t="s">
        <v>74</v>
      </c>
      <c r="AC567" t="s">
        <v>74</v>
      </c>
      <c r="AD567" t="s">
        <v>74</v>
      </c>
      <c r="AE567" t="s">
        <v>74</v>
      </c>
      <c r="AF567" t="s">
        <v>74</v>
      </c>
      <c r="AG567">
        <v>0</v>
      </c>
      <c r="AH567">
        <v>11</v>
      </c>
      <c r="AI567">
        <v>12</v>
      </c>
      <c r="AJ567">
        <v>0</v>
      </c>
      <c r="AK567">
        <v>0</v>
      </c>
      <c r="AL567" t="s">
        <v>6275</v>
      </c>
      <c r="AM567" t="s">
        <v>927</v>
      </c>
      <c r="AN567" t="s">
        <v>6276</v>
      </c>
      <c r="AO567" t="s">
        <v>6277</v>
      </c>
      <c r="AP567" t="s">
        <v>74</v>
      </c>
      <c r="AQ567" t="s">
        <v>6293</v>
      </c>
      <c r="AR567" t="s">
        <v>6279</v>
      </c>
      <c r="AS567" t="s">
        <v>74</v>
      </c>
      <c r="AT567" t="s">
        <v>74</v>
      </c>
      <c r="AU567">
        <v>1994</v>
      </c>
      <c r="AV567">
        <v>20</v>
      </c>
      <c r="AW567" t="s">
        <v>74</v>
      </c>
      <c r="AX567" t="s">
        <v>74</v>
      </c>
      <c r="AY567" t="s">
        <v>74</v>
      </c>
      <c r="AZ567" t="s">
        <v>74</v>
      </c>
      <c r="BA567" t="s">
        <v>74</v>
      </c>
      <c r="BB567">
        <v>26</v>
      </c>
      <c r="BC567">
        <v>32</v>
      </c>
      <c r="BD567" t="s">
        <v>74</v>
      </c>
      <c r="BE567" t="s">
        <v>6318</v>
      </c>
      <c r="BF567" t="str">
        <f>HYPERLINK("http://dx.doi.org/10.3189/172756494794586907","http://dx.doi.org/10.3189/172756494794586907")</f>
        <v>http://dx.doi.org/10.3189/172756494794586907</v>
      </c>
      <c r="BG567" t="s">
        <v>74</v>
      </c>
      <c r="BH567" t="s">
        <v>74</v>
      </c>
      <c r="BI567">
        <v>7</v>
      </c>
      <c r="BJ567" t="s">
        <v>6295</v>
      </c>
      <c r="BK567" t="s">
        <v>6008</v>
      </c>
      <c r="BL567" t="s">
        <v>6296</v>
      </c>
      <c r="BM567" t="s">
        <v>6297</v>
      </c>
      <c r="BN567" t="s">
        <v>74</v>
      </c>
      <c r="BO567" t="s">
        <v>334</v>
      </c>
      <c r="BP567" t="s">
        <v>74</v>
      </c>
      <c r="BQ567" t="s">
        <v>74</v>
      </c>
      <c r="BR567" t="s">
        <v>96</v>
      </c>
      <c r="BS567" t="s">
        <v>6319</v>
      </c>
      <c r="BT567" t="str">
        <f>HYPERLINK("https%3A%2F%2Fwww.webofscience.com%2Fwos%2Fwoscc%2Ffull-record%2FWOS:A1994BD16B00005","View Full Record in Web of Science")</f>
        <v>View Full Record in Web of Science</v>
      </c>
    </row>
    <row r="568" spans="1:72" x14ac:dyDescent="0.15">
      <c r="A568" t="s">
        <v>5988</v>
      </c>
      <c r="B568" t="s">
        <v>6320</v>
      </c>
      <c r="C568" t="s">
        <v>74</v>
      </c>
      <c r="D568" t="s">
        <v>6285</v>
      </c>
      <c r="E568" t="s">
        <v>74</v>
      </c>
      <c r="F568" t="s">
        <v>6320</v>
      </c>
      <c r="G568" t="s">
        <v>74</v>
      </c>
      <c r="H568" t="s">
        <v>74</v>
      </c>
      <c r="I568" t="s">
        <v>6321</v>
      </c>
      <c r="J568" t="s">
        <v>6287</v>
      </c>
      <c r="K568" t="s">
        <v>6270</v>
      </c>
      <c r="L568" t="s">
        <v>74</v>
      </c>
      <c r="M568" t="s">
        <v>77</v>
      </c>
      <c r="N568" t="s">
        <v>5994</v>
      </c>
      <c r="O568" t="s">
        <v>6288</v>
      </c>
      <c r="P568" t="s">
        <v>6289</v>
      </c>
      <c r="Q568" t="s">
        <v>6290</v>
      </c>
      <c r="R568" t="s">
        <v>74</v>
      </c>
      <c r="S568" t="s">
        <v>74</v>
      </c>
      <c r="T568" t="s">
        <v>74</v>
      </c>
      <c r="U568" t="s">
        <v>74</v>
      </c>
      <c r="V568" t="s">
        <v>74</v>
      </c>
      <c r="W568" t="s">
        <v>6322</v>
      </c>
      <c r="X568" t="s">
        <v>6317</v>
      </c>
      <c r="Y568" t="s">
        <v>74</v>
      </c>
      <c r="Z568" t="s">
        <v>74</v>
      </c>
      <c r="AA568" t="s">
        <v>74</v>
      </c>
      <c r="AB568" t="s">
        <v>74</v>
      </c>
      <c r="AC568" t="s">
        <v>74</v>
      </c>
      <c r="AD568" t="s">
        <v>74</v>
      </c>
      <c r="AE568" t="s">
        <v>74</v>
      </c>
      <c r="AF568" t="s">
        <v>74</v>
      </c>
      <c r="AG568">
        <v>0</v>
      </c>
      <c r="AH568">
        <v>13</v>
      </c>
      <c r="AI568">
        <v>13</v>
      </c>
      <c r="AJ568">
        <v>0</v>
      </c>
      <c r="AK568">
        <v>0</v>
      </c>
      <c r="AL568" t="s">
        <v>6275</v>
      </c>
      <c r="AM568" t="s">
        <v>927</v>
      </c>
      <c r="AN568" t="s">
        <v>6276</v>
      </c>
      <c r="AO568" t="s">
        <v>6277</v>
      </c>
      <c r="AP568" t="s">
        <v>74</v>
      </c>
      <c r="AQ568" t="s">
        <v>6293</v>
      </c>
      <c r="AR568" t="s">
        <v>6279</v>
      </c>
      <c r="AS568" t="s">
        <v>74</v>
      </c>
      <c r="AT568" t="s">
        <v>74</v>
      </c>
      <c r="AU568">
        <v>1994</v>
      </c>
      <c r="AV568">
        <v>20</v>
      </c>
      <c r="AW568" t="s">
        <v>74</v>
      </c>
      <c r="AX568" t="s">
        <v>74</v>
      </c>
      <c r="AY568" t="s">
        <v>74</v>
      </c>
      <c r="AZ568" t="s">
        <v>74</v>
      </c>
      <c r="BA568" t="s">
        <v>74</v>
      </c>
      <c r="BB568">
        <v>33</v>
      </c>
      <c r="BC568">
        <v>38</v>
      </c>
      <c r="BD568" t="s">
        <v>74</v>
      </c>
      <c r="BE568" t="s">
        <v>6323</v>
      </c>
      <c r="BF568" t="str">
        <f>HYPERLINK("http://dx.doi.org/10.3189/172756494794587546","http://dx.doi.org/10.3189/172756494794587546")</f>
        <v>http://dx.doi.org/10.3189/172756494794587546</v>
      </c>
      <c r="BG568" t="s">
        <v>74</v>
      </c>
      <c r="BH568" t="s">
        <v>74</v>
      </c>
      <c r="BI568">
        <v>6</v>
      </c>
      <c r="BJ568" t="s">
        <v>6295</v>
      </c>
      <c r="BK568" t="s">
        <v>6008</v>
      </c>
      <c r="BL568" t="s">
        <v>6296</v>
      </c>
      <c r="BM568" t="s">
        <v>6297</v>
      </c>
      <c r="BN568" t="s">
        <v>74</v>
      </c>
      <c r="BO568" t="s">
        <v>334</v>
      </c>
      <c r="BP568" t="s">
        <v>74</v>
      </c>
      <c r="BQ568" t="s">
        <v>74</v>
      </c>
      <c r="BR568" t="s">
        <v>96</v>
      </c>
      <c r="BS568" t="s">
        <v>6324</v>
      </c>
      <c r="BT568" t="str">
        <f>HYPERLINK("https%3A%2F%2Fwww.webofscience.com%2Fwos%2Fwoscc%2Ffull-record%2FWOS:A1994BD16B00006","View Full Record in Web of Science")</f>
        <v>View Full Record in Web of Science</v>
      </c>
    </row>
    <row r="569" spans="1:72" x14ac:dyDescent="0.15">
      <c r="A569" t="s">
        <v>5988</v>
      </c>
      <c r="B569" t="s">
        <v>6325</v>
      </c>
      <c r="C569" t="s">
        <v>74</v>
      </c>
      <c r="D569" t="s">
        <v>6285</v>
      </c>
      <c r="E569" t="s">
        <v>74</v>
      </c>
      <c r="F569" t="s">
        <v>6325</v>
      </c>
      <c r="G569" t="s">
        <v>74</v>
      </c>
      <c r="H569" t="s">
        <v>74</v>
      </c>
      <c r="I569" t="s">
        <v>6326</v>
      </c>
      <c r="J569" t="s">
        <v>6287</v>
      </c>
      <c r="K569" t="s">
        <v>6270</v>
      </c>
      <c r="L569" t="s">
        <v>74</v>
      </c>
      <c r="M569" t="s">
        <v>77</v>
      </c>
      <c r="N569" t="s">
        <v>5994</v>
      </c>
      <c r="O569" t="s">
        <v>6288</v>
      </c>
      <c r="P569" t="s">
        <v>6289</v>
      </c>
      <c r="Q569" t="s">
        <v>6290</v>
      </c>
      <c r="R569" t="s">
        <v>74</v>
      </c>
      <c r="S569" t="s">
        <v>74</v>
      </c>
      <c r="T569" t="s">
        <v>74</v>
      </c>
      <c r="U569" t="s">
        <v>74</v>
      </c>
      <c r="V569" t="s">
        <v>74</v>
      </c>
      <c r="W569" t="s">
        <v>6327</v>
      </c>
      <c r="X569" t="s">
        <v>6328</v>
      </c>
      <c r="Y569" t="s">
        <v>74</v>
      </c>
      <c r="Z569" t="s">
        <v>74</v>
      </c>
      <c r="AA569" t="s">
        <v>74</v>
      </c>
      <c r="AB569" t="s">
        <v>74</v>
      </c>
      <c r="AC569" t="s">
        <v>74</v>
      </c>
      <c r="AD569" t="s">
        <v>74</v>
      </c>
      <c r="AE569" t="s">
        <v>74</v>
      </c>
      <c r="AF569" t="s">
        <v>74</v>
      </c>
      <c r="AG569">
        <v>0</v>
      </c>
      <c r="AH569">
        <v>17</v>
      </c>
      <c r="AI569">
        <v>19</v>
      </c>
      <c r="AJ569">
        <v>0</v>
      </c>
      <c r="AK569">
        <v>2</v>
      </c>
      <c r="AL569" t="s">
        <v>6275</v>
      </c>
      <c r="AM569" t="s">
        <v>927</v>
      </c>
      <c r="AN569" t="s">
        <v>6276</v>
      </c>
      <c r="AO569" t="s">
        <v>6277</v>
      </c>
      <c r="AP569" t="s">
        <v>74</v>
      </c>
      <c r="AQ569" t="s">
        <v>6293</v>
      </c>
      <c r="AR569" t="s">
        <v>6279</v>
      </c>
      <c r="AS569" t="s">
        <v>74</v>
      </c>
      <c r="AT569" t="s">
        <v>74</v>
      </c>
      <c r="AU569">
        <v>1994</v>
      </c>
      <c r="AV569">
        <v>20</v>
      </c>
      <c r="AW569" t="s">
        <v>74</v>
      </c>
      <c r="AX569" t="s">
        <v>74</v>
      </c>
      <c r="AY569" t="s">
        <v>74</v>
      </c>
      <c r="AZ569" t="s">
        <v>74</v>
      </c>
      <c r="BA569" t="s">
        <v>74</v>
      </c>
      <c r="BB569">
        <v>39</v>
      </c>
      <c r="BC569">
        <v>42</v>
      </c>
      <c r="BD569" t="s">
        <v>74</v>
      </c>
      <c r="BE569" t="s">
        <v>6329</v>
      </c>
      <c r="BF569" t="str">
        <f>HYPERLINK("http://dx.doi.org/10.3189/172756494794587186","http://dx.doi.org/10.3189/172756494794587186")</f>
        <v>http://dx.doi.org/10.3189/172756494794587186</v>
      </c>
      <c r="BG569" t="s">
        <v>74</v>
      </c>
      <c r="BH569" t="s">
        <v>74</v>
      </c>
      <c r="BI569">
        <v>4</v>
      </c>
      <c r="BJ569" t="s">
        <v>6295</v>
      </c>
      <c r="BK569" t="s">
        <v>6008</v>
      </c>
      <c r="BL569" t="s">
        <v>6296</v>
      </c>
      <c r="BM569" t="s">
        <v>6297</v>
      </c>
      <c r="BN569" t="s">
        <v>74</v>
      </c>
      <c r="BO569" t="s">
        <v>334</v>
      </c>
      <c r="BP569" t="s">
        <v>74</v>
      </c>
      <c r="BQ569" t="s">
        <v>74</v>
      </c>
      <c r="BR569" t="s">
        <v>96</v>
      </c>
      <c r="BS569" t="s">
        <v>6330</v>
      </c>
      <c r="BT569" t="str">
        <f>HYPERLINK("https%3A%2F%2Fwww.webofscience.com%2Fwos%2Fwoscc%2Ffull-record%2FWOS:A1994BD16B00007","View Full Record in Web of Science")</f>
        <v>View Full Record in Web of Science</v>
      </c>
    </row>
    <row r="570" spans="1:72" x14ac:dyDescent="0.15">
      <c r="A570" t="s">
        <v>5988</v>
      </c>
      <c r="B570" t="s">
        <v>6331</v>
      </c>
      <c r="C570" t="s">
        <v>74</v>
      </c>
      <c r="D570" t="s">
        <v>6285</v>
      </c>
      <c r="E570" t="s">
        <v>74</v>
      </c>
      <c r="F570" t="s">
        <v>6331</v>
      </c>
      <c r="G570" t="s">
        <v>74</v>
      </c>
      <c r="H570" t="s">
        <v>74</v>
      </c>
      <c r="I570" t="s">
        <v>6332</v>
      </c>
      <c r="J570" t="s">
        <v>6287</v>
      </c>
      <c r="K570" t="s">
        <v>6270</v>
      </c>
      <c r="L570" t="s">
        <v>74</v>
      </c>
      <c r="M570" t="s">
        <v>77</v>
      </c>
      <c r="N570" t="s">
        <v>5994</v>
      </c>
      <c r="O570" t="s">
        <v>6288</v>
      </c>
      <c r="P570" t="s">
        <v>6289</v>
      </c>
      <c r="Q570" t="s">
        <v>6290</v>
      </c>
      <c r="R570" t="s">
        <v>74</v>
      </c>
      <c r="S570" t="s">
        <v>74</v>
      </c>
      <c r="T570" t="s">
        <v>74</v>
      </c>
      <c r="U570" t="s">
        <v>74</v>
      </c>
      <c r="V570" t="s">
        <v>74</v>
      </c>
      <c r="W570" t="s">
        <v>6333</v>
      </c>
      <c r="X570" t="s">
        <v>6334</v>
      </c>
      <c r="Y570" t="s">
        <v>74</v>
      </c>
      <c r="Z570" t="s">
        <v>74</v>
      </c>
      <c r="AA570" t="s">
        <v>6335</v>
      </c>
      <c r="AB570" t="s">
        <v>6336</v>
      </c>
      <c r="AC570" t="s">
        <v>74</v>
      </c>
      <c r="AD570" t="s">
        <v>74</v>
      </c>
      <c r="AE570" t="s">
        <v>74</v>
      </c>
      <c r="AF570" t="s">
        <v>74</v>
      </c>
      <c r="AG570">
        <v>0</v>
      </c>
      <c r="AH570">
        <v>14</v>
      </c>
      <c r="AI570">
        <v>18</v>
      </c>
      <c r="AJ570">
        <v>0</v>
      </c>
      <c r="AK570">
        <v>0</v>
      </c>
      <c r="AL570" t="s">
        <v>6275</v>
      </c>
      <c r="AM570" t="s">
        <v>927</v>
      </c>
      <c r="AN570" t="s">
        <v>6276</v>
      </c>
      <c r="AO570" t="s">
        <v>6277</v>
      </c>
      <c r="AP570" t="s">
        <v>74</v>
      </c>
      <c r="AQ570" t="s">
        <v>6293</v>
      </c>
      <c r="AR570" t="s">
        <v>6279</v>
      </c>
      <c r="AS570" t="s">
        <v>74</v>
      </c>
      <c r="AT570" t="s">
        <v>74</v>
      </c>
      <c r="AU570">
        <v>1994</v>
      </c>
      <c r="AV570">
        <v>20</v>
      </c>
      <c r="AW570" t="s">
        <v>74</v>
      </c>
      <c r="AX570" t="s">
        <v>74</v>
      </c>
      <c r="AY570" t="s">
        <v>74</v>
      </c>
      <c r="AZ570" t="s">
        <v>74</v>
      </c>
      <c r="BA570" t="s">
        <v>74</v>
      </c>
      <c r="BB570">
        <v>43</v>
      </c>
      <c r="BC570">
        <v>47</v>
      </c>
      <c r="BD570" t="s">
        <v>74</v>
      </c>
      <c r="BE570" t="s">
        <v>6337</v>
      </c>
      <c r="BF570" t="str">
        <f>HYPERLINK("http://dx.doi.org/10.3189/172756494794587078","http://dx.doi.org/10.3189/172756494794587078")</f>
        <v>http://dx.doi.org/10.3189/172756494794587078</v>
      </c>
      <c r="BG570" t="s">
        <v>74</v>
      </c>
      <c r="BH570" t="s">
        <v>74</v>
      </c>
      <c r="BI570">
        <v>5</v>
      </c>
      <c r="BJ570" t="s">
        <v>6295</v>
      </c>
      <c r="BK570" t="s">
        <v>6008</v>
      </c>
      <c r="BL570" t="s">
        <v>6296</v>
      </c>
      <c r="BM570" t="s">
        <v>6297</v>
      </c>
      <c r="BN570" t="s">
        <v>74</v>
      </c>
      <c r="BO570" t="s">
        <v>334</v>
      </c>
      <c r="BP570" t="s">
        <v>74</v>
      </c>
      <c r="BQ570" t="s">
        <v>74</v>
      </c>
      <c r="BR570" t="s">
        <v>96</v>
      </c>
      <c r="BS570" t="s">
        <v>6338</v>
      </c>
      <c r="BT570" t="str">
        <f>HYPERLINK("https%3A%2F%2Fwww.webofscience.com%2Fwos%2Fwoscc%2Ffull-record%2FWOS:A1994BD16B00008","View Full Record in Web of Science")</f>
        <v>View Full Record in Web of Science</v>
      </c>
    </row>
    <row r="571" spans="1:72" x14ac:dyDescent="0.15">
      <c r="A571" t="s">
        <v>5988</v>
      </c>
      <c r="B571" t="s">
        <v>6339</v>
      </c>
      <c r="C571" t="s">
        <v>74</v>
      </c>
      <c r="D571" t="s">
        <v>6285</v>
      </c>
      <c r="E571" t="s">
        <v>74</v>
      </c>
      <c r="F571" t="s">
        <v>6339</v>
      </c>
      <c r="G571" t="s">
        <v>74</v>
      </c>
      <c r="H571" t="s">
        <v>74</v>
      </c>
      <c r="I571" t="s">
        <v>6340</v>
      </c>
      <c r="J571" t="s">
        <v>6287</v>
      </c>
      <c r="K571" t="s">
        <v>6270</v>
      </c>
      <c r="L571" t="s">
        <v>74</v>
      </c>
      <c r="M571" t="s">
        <v>77</v>
      </c>
      <c r="N571" t="s">
        <v>5994</v>
      </c>
      <c r="O571" t="s">
        <v>6288</v>
      </c>
      <c r="P571" t="s">
        <v>6289</v>
      </c>
      <c r="Q571" t="s">
        <v>6290</v>
      </c>
      <c r="R571" t="s">
        <v>74</v>
      </c>
      <c r="S571" t="s">
        <v>74</v>
      </c>
      <c r="T571" t="s">
        <v>74</v>
      </c>
      <c r="U571" t="s">
        <v>74</v>
      </c>
      <c r="V571" t="s">
        <v>74</v>
      </c>
      <c r="W571" t="s">
        <v>6341</v>
      </c>
      <c r="X571" t="s">
        <v>6342</v>
      </c>
      <c r="Y571" t="s">
        <v>74</v>
      </c>
      <c r="Z571" t="s">
        <v>74</v>
      </c>
      <c r="AA571" t="s">
        <v>342</v>
      </c>
      <c r="AB571" t="s">
        <v>343</v>
      </c>
      <c r="AC571" t="s">
        <v>74</v>
      </c>
      <c r="AD571" t="s">
        <v>74</v>
      </c>
      <c r="AE571" t="s">
        <v>74</v>
      </c>
      <c r="AF571" t="s">
        <v>74</v>
      </c>
      <c r="AG571">
        <v>0</v>
      </c>
      <c r="AH571">
        <v>39</v>
      </c>
      <c r="AI571">
        <v>45</v>
      </c>
      <c r="AJ571">
        <v>0</v>
      </c>
      <c r="AK571">
        <v>4</v>
      </c>
      <c r="AL571" t="s">
        <v>6275</v>
      </c>
      <c r="AM571" t="s">
        <v>927</v>
      </c>
      <c r="AN571" t="s">
        <v>6276</v>
      </c>
      <c r="AO571" t="s">
        <v>6277</v>
      </c>
      <c r="AP571" t="s">
        <v>74</v>
      </c>
      <c r="AQ571" t="s">
        <v>6293</v>
      </c>
      <c r="AR571" t="s">
        <v>6279</v>
      </c>
      <c r="AS571" t="s">
        <v>74</v>
      </c>
      <c r="AT571" t="s">
        <v>74</v>
      </c>
      <c r="AU571">
        <v>1994</v>
      </c>
      <c r="AV571">
        <v>20</v>
      </c>
      <c r="AW571" t="s">
        <v>74</v>
      </c>
      <c r="AX571" t="s">
        <v>74</v>
      </c>
      <c r="AY571" t="s">
        <v>74</v>
      </c>
      <c r="AZ571" t="s">
        <v>74</v>
      </c>
      <c r="BA571" t="s">
        <v>74</v>
      </c>
      <c r="BB571">
        <v>48</v>
      </c>
      <c r="BC571">
        <v>54</v>
      </c>
      <c r="BD571" t="s">
        <v>74</v>
      </c>
      <c r="BE571" t="s">
        <v>6343</v>
      </c>
      <c r="BF571" t="str">
        <f>HYPERLINK("http://dx.doi.org/10.3189/172756494794586934","http://dx.doi.org/10.3189/172756494794586934")</f>
        <v>http://dx.doi.org/10.3189/172756494794586934</v>
      </c>
      <c r="BG571" t="s">
        <v>74</v>
      </c>
      <c r="BH571" t="s">
        <v>74</v>
      </c>
      <c r="BI571">
        <v>7</v>
      </c>
      <c r="BJ571" t="s">
        <v>6295</v>
      </c>
      <c r="BK571" t="s">
        <v>6008</v>
      </c>
      <c r="BL571" t="s">
        <v>6296</v>
      </c>
      <c r="BM571" t="s">
        <v>6297</v>
      </c>
      <c r="BN571" t="s">
        <v>74</v>
      </c>
      <c r="BO571" t="s">
        <v>334</v>
      </c>
      <c r="BP571" t="s">
        <v>74</v>
      </c>
      <c r="BQ571" t="s">
        <v>74</v>
      </c>
      <c r="BR571" t="s">
        <v>96</v>
      </c>
      <c r="BS571" t="s">
        <v>6344</v>
      </c>
      <c r="BT571" t="str">
        <f>HYPERLINK("https%3A%2F%2Fwww.webofscience.com%2Fwos%2Fwoscc%2Ffull-record%2FWOS:A1994BD16B00009","View Full Record in Web of Science")</f>
        <v>View Full Record in Web of Science</v>
      </c>
    </row>
    <row r="572" spans="1:72" x14ac:dyDescent="0.15">
      <c r="A572" t="s">
        <v>5988</v>
      </c>
      <c r="B572" t="s">
        <v>6345</v>
      </c>
      <c r="C572" t="s">
        <v>74</v>
      </c>
      <c r="D572" t="s">
        <v>6285</v>
      </c>
      <c r="E572" t="s">
        <v>74</v>
      </c>
      <c r="F572" t="s">
        <v>6345</v>
      </c>
      <c r="G572" t="s">
        <v>74</v>
      </c>
      <c r="H572" t="s">
        <v>74</v>
      </c>
      <c r="I572" t="s">
        <v>6346</v>
      </c>
      <c r="J572" t="s">
        <v>6287</v>
      </c>
      <c r="K572" t="s">
        <v>6270</v>
      </c>
      <c r="L572" t="s">
        <v>74</v>
      </c>
      <c r="M572" t="s">
        <v>77</v>
      </c>
      <c r="N572" t="s">
        <v>5994</v>
      </c>
      <c r="O572" t="s">
        <v>6288</v>
      </c>
      <c r="P572" t="s">
        <v>6289</v>
      </c>
      <c r="Q572" t="s">
        <v>6290</v>
      </c>
      <c r="R572" t="s">
        <v>74</v>
      </c>
      <c r="S572" t="s">
        <v>74</v>
      </c>
      <c r="T572" t="s">
        <v>74</v>
      </c>
      <c r="U572" t="s">
        <v>74</v>
      </c>
      <c r="V572" t="s">
        <v>74</v>
      </c>
      <c r="W572" t="s">
        <v>6347</v>
      </c>
      <c r="X572" t="s">
        <v>74</v>
      </c>
      <c r="Y572" t="s">
        <v>74</v>
      </c>
      <c r="Z572" t="s">
        <v>74</v>
      </c>
      <c r="AA572" t="s">
        <v>74</v>
      </c>
      <c r="AB572" t="s">
        <v>74</v>
      </c>
      <c r="AC572" t="s">
        <v>74</v>
      </c>
      <c r="AD572" t="s">
        <v>74</v>
      </c>
      <c r="AE572" t="s">
        <v>74</v>
      </c>
      <c r="AF572" t="s">
        <v>74</v>
      </c>
      <c r="AG572">
        <v>0</v>
      </c>
      <c r="AH572">
        <v>3</v>
      </c>
      <c r="AI572">
        <v>3</v>
      </c>
      <c r="AJ572">
        <v>0</v>
      </c>
      <c r="AK572">
        <v>0</v>
      </c>
      <c r="AL572" t="s">
        <v>6275</v>
      </c>
      <c r="AM572" t="s">
        <v>927</v>
      </c>
      <c r="AN572" t="s">
        <v>6276</v>
      </c>
      <c r="AO572" t="s">
        <v>6277</v>
      </c>
      <c r="AP572" t="s">
        <v>74</v>
      </c>
      <c r="AQ572" t="s">
        <v>6293</v>
      </c>
      <c r="AR572" t="s">
        <v>6279</v>
      </c>
      <c r="AS572" t="s">
        <v>74</v>
      </c>
      <c r="AT572" t="s">
        <v>74</v>
      </c>
      <c r="AU572">
        <v>1994</v>
      </c>
      <c r="AV572">
        <v>20</v>
      </c>
      <c r="AW572" t="s">
        <v>74</v>
      </c>
      <c r="AX572" t="s">
        <v>74</v>
      </c>
      <c r="AY572" t="s">
        <v>74</v>
      </c>
      <c r="AZ572" t="s">
        <v>74</v>
      </c>
      <c r="BA572" t="s">
        <v>74</v>
      </c>
      <c r="BB572">
        <v>55</v>
      </c>
      <c r="BC572">
        <v>60</v>
      </c>
      <c r="BD572" t="s">
        <v>74</v>
      </c>
      <c r="BE572" t="s">
        <v>6348</v>
      </c>
      <c r="BF572" t="str">
        <f>HYPERLINK("http://dx.doi.org/10.3189/172756494794587069","http://dx.doi.org/10.3189/172756494794587069")</f>
        <v>http://dx.doi.org/10.3189/172756494794587069</v>
      </c>
      <c r="BG572" t="s">
        <v>74</v>
      </c>
      <c r="BH572" t="s">
        <v>74</v>
      </c>
      <c r="BI572">
        <v>6</v>
      </c>
      <c r="BJ572" t="s">
        <v>6295</v>
      </c>
      <c r="BK572" t="s">
        <v>6008</v>
      </c>
      <c r="BL572" t="s">
        <v>6296</v>
      </c>
      <c r="BM572" t="s">
        <v>6297</v>
      </c>
      <c r="BN572" t="s">
        <v>74</v>
      </c>
      <c r="BO572" t="s">
        <v>334</v>
      </c>
      <c r="BP572" t="s">
        <v>74</v>
      </c>
      <c r="BQ572" t="s">
        <v>74</v>
      </c>
      <c r="BR572" t="s">
        <v>96</v>
      </c>
      <c r="BS572" t="s">
        <v>6349</v>
      </c>
      <c r="BT572" t="str">
        <f>HYPERLINK("https%3A%2F%2Fwww.webofscience.com%2Fwos%2Fwoscc%2Ffull-record%2FWOS:A1994BD16B00010","View Full Record in Web of Science")</f>
        <v>View Full Record in Web of Science</v>
      </c>
    </row>
    <row r="573" spans="1:72" x14ac:dyDescent="0.15">
      <c r="A573" t="s">
        <v>5988</v>
      </c>
      <c r="B573" t="s">
        <v>6350</v>
      </c>
      <c r="C573" t="s">
        <v>74</v>
      </c>
      <c r="D573" t="s">
        <v>6285</v>
      </c>
      <c r="E573" t="s">
        <v>74</v>
      </c>
      <c r="F573" t="s">
        <v>6350</v>
      </c>
      <c r="G573" t="s">
        <v>74</v>
      </c>
      <c r="H573" t="s">
        <v>74</v>
      </c>
      <c r="I573" t="s">
        <v>6351</v>
      </c>
      <c r="J573" t="s">
        <v>6287</v>
      </c>
      <c r="K573" t="s">
        <v>6270</v>
      </c>
      <c r="L573" t="s">
        <v>74</v>
      </c>
      <c r="M573" t="s">
        <v>77</v>
      </c>
      <c r="N573" t="s">
        <v>5994</v>
      </c>
      <c r="O573" t="s">
        <v>6288</v>
      </c>
      <c r="P573" t="s">
        <v>6289</v>
      </c>
      <c r="Q573" t="s">
        <v>6290</v>
      </c>
      <c r="R573" t="s">
        <v>74</v>
      </c>
      <c r="S573" t="s">
        <v>74</v>
      </c>
      <c r="T573" t="s">
        <v>74</v>
      </c>
      <c r="U573" t="s">
        <v>74</v>
      </c>
      <c r="V573" t="s">
        <v>74</v>
      </c>
      <c r="W573" t="s">
        <v>6316</v>
      </c>
      <c r="X573" t="s">
        <v>6317</v>
      </c>
      <c r="Y573" t="s">
        <v>74</v>
      </c>
      <c r="Z573" t="s">
        <v>74</v>
      </c>
      <c r="AA573" t="s">
        <v>74</v>
      </c>
      <c r="AB573" t="s">
        <v>74</v>
      </c>
      <c r="AC573" t="s">
        <v>74</v>
      </c>
      <c r="AD573" t="s">
        <v>74</v>
      </c>
      <c r="AE573" t="s">
        <v>74</v>
      </c>
      <c r="AF573" t="s">
        <v>74</v>
      </c>
      <c r="AG573">
        <v>0</v>
      </c>
      <c r="AH573">
        <v>10</v>
      </c>
      <c r="AI573">
        <v>12</v>
      </c>
      <c r="AJ573">
        <v>0</v>
      </c>
      <c r="AK573">
        <v>0</v>
      </c>
      <c r="AL573" t="s">
        <v>6275</v>
      </c>
      <c r="AM573" t="s">
        <v>927</v>
      </c>
      <c r="AN573" t="s">
        <v>6276</v>
      </c>
      <c r="AO573" t="s">
        <v>6277</v>
      </c>
      <c r="AP573" t="s">
        <v>74</v>
      </c>
      <c r="AQ573" t="s">
        <v>6293</v>
      </c>
      <c r="AR573" t="s">
        <v>6279</v>
      </c>
      <c r="AS573" t="s">
        <v>74</v>
      </c>
      <c r="AT573" t="s">
        <v>74</v>
      </c>
      <c r="AU573">
        <v>1994</v>
      </c>
      <c r="AV573">
        <v>20</v>
      </c>
      <c r="AW573" t="s">
        <v>74</v>
      </c>
      <c r="AX573" t="s">
        <v>74</v>
      </c>
      <c r="AY573" t="s">
        <v>74</v>
      </c>
      <c r="AZ573" t="s">
        <v>74</v>
      </c>
      <c r="BA573" t="s">
        <v>74</v>
      </c>
      <c r="BB573">
        <v>61</v>
      </c>
      <c r="BC573">
        <v>66</v>
      </c>
      <c r="BD573" t="s">
        <v>74</v>
      </c>
      <c r="BE573" t="s">
        <v>6352</v>
      </c>
      <c r="BF573" t="str">
        <f>HYPERLINK("http://dx.doi.org/10.3189/172756494794586925","http://dx.doi.org/10.3189/172756494794586925")</f>
        <v>http://dx.doi.org/10.3189/172756494794586925</v>
      </c>
      <c r="BG573" t="s">
        <v>74</v>
      </c>
      <c r="BH573" t="s">
        <v>74</v>
      </c>
      <c r="BI573">
        <v>6</v>
      </c>
      <c r="BJ573" t="s">
        <v>6295</v>
      </c>
      <c r="BK573" t="s">
        <v>6008</v>
      </c>
      <c r="BL573" t="s">
        <v>6296</v>
      </c>
      <c r="BM573" t="s">
        <v>6297</v>
      </c>
      <c r="BN573" t="s">
        <v>74</v>
      </c>
      <c r="BO573" t="s">
        <v>334</v>
      </c>
      <c r="BP573" t="s">
        <v>74</v>
      </c>
      <c r="BQ573" t="s">
        <v>74</v>
      </c>
      <c r="BR573" t="s">
        <v>96</v>
      </c>
      <c r="BS573" t="s">
        <v>6353</v>
      </c>
      <c r="BT573" t="str">
        <f>HYPERLINK("https%3A%2F%2Fwww.webofscience.com%2Fwos%2Fwoscc%2Ffull-record%2FWOS:A1994BD16B00011","View Full Record in Web of Science")</f>
        <v>View Full Record in Web of Science</v>
      </c>
    </row>
    <row r="574" spans="1:72" x14ac:dyDescent="0.15">
      <c r="A574" t="s">
        <v>5988</v>
      </c>
      <c r="B574" t="s">
        <v>6354</v>
      </c>
      <c r="C574" t="s">
        <v>74</v>
      </c>
      <c r="D574" t="s">
        <v>6285</v>
      </c>
      <c r="E574" t="s">
        <v>74</v>
      </c>
      <c r="F574" t="s">
        <v>6354</v>
      </c>
      <c r="G574" t="s">
        <v>74</v>
      </c>
      <c r="H574" t="s">
        <v>74</v>
      </c>
      <c r="I574" t="s">
        <v>6355</v>
      </c>
      <c r="J574" t="s">
        <v>6287</v>
      </c>
      <c r="K574" t="s">
        <v>6270</v>
      </c>
      <c r="L574" t="s">
        <v>74</v>
      </c>
      <c r="M574" t="s">
        <v>77</v>
      </c>
      <c r="N574" t="s">
        <v>5994</v>
      </c>
      <c r="O574" t="s">
        <v>6288</v>
      </c>
      <c r="P574" t="s">
        <v>6289</v>
      </c>
      <c r="Q574" t="s">
        <v>6290</v>
      </c>
      <c r="R574" t="s">
        <v>74</v>
      </c>
      <c r="S574" t="s">
        <v>74</v>
      </c>
      <c r="T574" t="s">
        <v>74</v>
      </c>
      <c r="U574" t="s">
        <v>74</v>
      </c>
      <c r="V574" t="s">
        <v>74</v>
      </c>
      <c r="W574" t="s">
        <v>6311</v>
      </c>
      <c r="X574" t="s">
        <v>74</v>
      </c>
      <c r="Y574" t="s">
        <v>74</v>
      </c>
      <c r="Z574" t="s">
        <v>74</v>
      </c>
      <c r="AA574" t="s">
        <v>74</v>
      </c>
      <c r="AB574" t="s">
        <v>74</v>
      </c>
      <c r="AC574" t="s">
        <v>74</v>
      </c>
      <c r="AD574" t="s">
        <v>74</v>
      </c>
      <c r="AE574" t="s">
        <v>74</v>
      </c>
      <c r="AF574" t="s">
        <v>74</v>
      </c>
      <c r="AG574">
        <v>0</v>
      </c>
      <c r="AH574">
        <v>16</v>
      </c>
      <c r="AI574">
        <v>17</v>
      </c>
      <c r="AJ574">
        <v>0</v>
      </c>
      <c r="AK574">
        <v>0</v>
      </c>
      <c r="AL574" t="s">
        <v>6275</v>
      </c>
      <c r="AM574" t="s">
        <v>927</v>
      </c>
      <c r="AN574" t="s">
        <v>6276</v>
      </c>
      <c r="AO574" t="s">
        <v>6277</v>
      </c>
      <c r="AP574" t="s">
        <v>74</v>
      </c>
      <c r="AQ574" t="s">
        <v>6293</v>
      </c>
      <c r="AR574" t="s">
        <v>6279</v>
      </c>
      <c r="AS574" t="s">
        <v>74</v>
      </c>
      <c r="AT574" t="s">
        <v>74</v>
      </c>
      <c r="AU574">
        <v>1994</v>
      </c>
      <c r="AV574">
        <v>20</v>
      </c>
      <c r="AW574" t="s">
        <v>74</v>
      </c>
      <c r="AX574" t="s">
        <v>74</v>
      </c>
      <c r="AY574" t="s">
        <v>74</v>
      </c>
      <c r="AZ574" t="s">
        <v>74</v>
      </c>
      <c r="BA574" t="s">
        <v>74</v>
      </c>
      <c r="BB574">
        <v>67</v>
      </c>
      <c r="BC574">
        <v>72</v>
      </c>
      <c r="BD574" t="s">
        <v>74</v>
      </c>
      <c r="BE574" t="s">
        <v>6356</v>
      </c>
      <c r="BF574" t="str">
        <f>HYPERLINK("http://dx.doi.org/10.3189/172756494794587041","http://dx.doi.org/10.3189/172756494794587041")</f>
        <v>http://dx.doi.org/10.3189/172756494794587041</v>
      </c>
      <c r="BG574" t="s">
        <v>74</v>
      </c>
      <c r="BH574" t="s">
        <v>74</v>
      </c>
      <c r="BI574">
        <v>6</v>
      </c>
      <c r="BJ574" t="s">
        <v>6295</v>
      </c>
      <c r="BK574" t="s">
        <v>6008</v>
      </c>
      <c r="BL574" t="s">
        <v>6296</v>
      </c>
      <c r="BM574" t="s">
        <v>6297</v>
      </c>
      <c r="BN574" t="s">
        <v>74</v>
      </c>
      <c r="BO574" t="s">
        <v>334</v>
      </c>
      <c r="BP574" t="s">
        <v>74</v>
      </c>
      <c r="BQ574" t="s">
        <v>74</v>
      </c>
      <c r="BR574" t="s">
        <v>96</v>
      </c>
      <c r="BS574" t="s">
        <v>6357</v>
      </c>
      <c r="BT574" t="str">
        <f>HYPERLINK("https%3A%2F%2Fwww.webofscience.com%2Fwos%2Fwoscc%2Ffull-record%2FWOS:A1994BD16B00012","View Full Record in Web of Science")</f>
        <v>View Full Record in Web of Science</v>
      </c>
    </row>
    <row r="575" spans="1:72" x14ac:dyDescent="0.15">
      <c r="A575" t="s">
        <v>5988</v>
      </c>
      <c r="B575" t="s">
        <v>6358</v>
      </c>
      <c r="C575" t="s">
        <v>74</v>
      </c>
      <c r="D575" t="s">
        <v>6285</v>
      </c>
      <c r="E575" t="s">
        <v>74</v>
      </c>
      <c r="F575" t="s">
        <v>6358</v>
      </c>
      <c r="G575" t="s">
        <v>74</v>
      </c>
      <c r="H575" t="s">
        <v>74</v>
      </c>
      <c r="I575" t="s">
        <v>6359</v>
      </c>
      <c r="J575" t="s">
        <v>6287</v>
      </c>
      <c r="K575" t="s">
        <v>6270</v>
      </c>
      <c r="L575" t="s">
        <v>74</v>
      </c>
      <c r="M575" t="s">
        <v>77</v>
      </c>
      <c r="N575" t="s">
        <v>5994</v>
      </c>
      <c r="O575" t="s">
        <v>6288</v>
      </c>
      <c r="P575" t="s">
        <v>6289</v>
      </c>
      <c r="Q575" t="s">
        <v>6290</v>
      </c>
      <c r="R575" t="s">
        <v>74</v>
      </c>
      <c r="S575" t="s">
        <v>74</v>
      </c>
      <c r="T575" t="s">
        <v>74</v>
      </c>
      <c r="U575" t="s">
        <v>74</v>
      </c>
      <c r="V575" t="s">
        <v>74</v>
      </c>
      <c r="W575" t="s">
        <v>6360</v>
      </c>
      <c r="X575" t="s">
        <v>6361</v>
      </c>
      <c r="Y575" t="s">
        <v>74</v>
      </c>
      <c r="Z575" t="s">
        <v>74</v>
      </c>
      <c r="AA575" t="s">
        <v>74</v>
      </c>
      <c r="AB575" t="s">
        <v>74</v>
      </c>
      <c r="AC575" t="s">
        <v>74</v>
      </c>
      <c r="AD575" t="s">
        <v>74</v>
      </c>
      <c r="AE575" t="s">
        <v>74</v>
      </c>
      <c r="AF575" t="s">
        <v>74</v>
      </c>
      <c r="AG575">
        <v>0</v>
      </c>
      <c r="AH575">
        <v>2</v>
      </c>
      <c r="AI575">
        <v>2</v>
      </c>
      <c r="AJ575">
        <v>0</v>
      </c>
      <c r="AK575">
        <v>0</v>
      </c>
      <c r="AL575" t="s">
        <v>6275</v>
      </c>
      <c r="AM575" t="s">
        <v>927</v>
      </c>
      <c r="AN575" t="s">
        <v>6276</v>
      </c>
      <c r="AO575" t="s">
        <v>6277</v>
      </c>
      <c r="AP575" t="s">
        <v>74</v>
      </c>
      <c r="AQ575" t="s">
        <v>6293</v>
      </c>
      <c r="AR575" t="s">
        <v>6279</v>
      </c>
      <c r="AS575" t="s">
        <v>74</v>
      </c>
      <c r="AT575" t="s">
        <v>74</v>
      </c>
      <c r="AU575">
        <v>1994</v>
      </c>
      <c r="AV575">
        <v>20</v>
      </c>
      <c r="AW575" t="s">
        <v>74</v>
      </c>
      <c r="AX575" t="s">
        <v>74</v>
      </c>
      <c r="AY575" t="s">
        <v>74</v>
      </c>
      <c r="AZ575" t="s">
        <v>74</v>
      </c>
      <c r="BA575" t="s">
        <v>74</v>
      </c>
      <c r="BB575">
        <v>73</v>
      </c>
      <c r="BC575">
        <v>79</v>
      </c>
      <c r="BD575" t="s">
        <v>74</v>
      </c>
      <c r="BE575" t="s">
        <v>6362</v>
      </c>
      <c r="BF575" t="str">
        <f>HYPERLINK("http://dx.doi.org/10.3189/172756494794586998","http://dx.doi.org/10.3189/172756494794586998")</f>
        <v>http://dx.doi.org/10.3189/172756494794586998</v>
      </c>
      <c r="BG575" t="s">
        <v>74</v>
      </c>
      <c r="BH575" t="s">
        <v>74</v>
      </c>
      <c r="BI575">
        <v>7</v>
      </c>
      <c r="BJ575" t="s">
        <v>6295</v>
      </c>
      <c r="BK575" t="s">
        <v>6008</v>
      </c>
      <c r="BL575" t="s">
        <v>6296</v>
      </c>
      <c r="BM575" t="s">
        <v>6297</v>
      </c>
      <c r="BN575" t="s">
        <v>74</v>
      </c>
      <c r="BO575" t="s">
        <v>334</v>
      </c>
      <c r="BP575" t="s">
        <v>74</v>
      </c>
      <c r="BQ575" t="s">
        <v>74</v>
      </c>
      <c r="BR575" t="s">
        <v>96</v>
      </c>
      <c r="BS575" t="s">
        <v>6363</v>
      </c>
      <c r="BT575" t="str">
        <f>HYPERLINK("https%3A%2F%2Fwww.webofscience.com%2Fwos%2Fwoscc%2Ffull-record%2FWOS:A1994BD16B00013","View Full Record in Web of Science")</f>
        <v>View Full Record in Web of Science</v>
      </c>
    </row>
    <row r="576" spans="1:72" x14ac:dyDescent="0.15">
      <c r="A576" t="s">
        <v>5988</v>
      </c>
      <c r="B576" t="s">
        <v>6364</v>
      </c>
      <c r="C576" t="s">
        <v>74</v>
      </c>
      <c r="D576" t="s">
        <v>6285</v>
      </c>
      <c r="E576" t="s">
        <v>74</v>
      </c>
      <c r="F576" t="s">
        <v>6364</v>
      </c>
      <c r="G576" t="s">
        <v>74</v>
      </c>
      <c r="H576" t="s">
        <v>74</v>
      </c>
      <c r="I576" t="s">
        <v>6365</v>
      </c>
      <c r="J576" t="s">
        <v>6287</v>
      </c>
      <c r="K576" t="s">
        <v>6270</v>
      </c>
      <c r="L576" t="s">
        <v>74</v>
      </c>
      <c r="M576" t="s">
        <v>77</v>
      </c>
      <c r="N576" t="s">
        <v>5994</v>
      </c>
      <c r="O576" t="s">
        <v>6288</v>
      </c>
      <c r="P576" t="s">
        <v>6289</v>
      </c>
      <c r="Q576" t="s">
        <v>6290</v>
      </c>
      <c r="R576" t="s">
        <v>74</v>
      </c>
      <c r="S576" t="s">
        <v>74</v>
      </c>
      <c r="T576" t="s">
        <v>74</v>
      </c>
      <c r="U576" t="s">
        <v>74</v>
      </c>
      <c r="V576" t="s">
        <v>74</v>
      </c>
      <c r="W576" t="s">
        <v>6366</v>
      </c>
      <c r="X576" t="s">
        <v>6367</v>
      </c>
      <c r="Y576" t="s">
        <v>74</v>
      </c>
      <c r="Z576" t="s">
        <v>74</v>
      </c>
      <c r="AA576" t="s">
        <v>6368</v>
      </c>
      <c r="AB576" t="s">
        <v>6369</v>
      </c>
      <c r="AC576" t="s">
        <v>74</v>
      </c>
      <c r="AD576" t="s">
        <v>74</v>
      </c>
      <c r="AE576" t="s">
        <v>74</v>
      </c>
      <c r="AF576" t="s">
        <v>74</v>
      </c>
      <c r="AG576">
        <v>0</v>
      </c>
      <c r="AH576">
        <v>56</v>
      </c>
      <c r="AI576">
        <v>69</v>
      </c>
      <c r="AJ576">
        <v>0</v>
      </c>
      <c r="AK576">
        <v>5</v>
      </c>
      <c r="AL576" t="s">
        <v>6275</v>
      </c>
      <c r="AM576" t="s">
        <v>927</v>
      </c>
      <c r="AN576" t="s">
        <v>6276</v>
      </c>
      <c r="AO576" t="s">
        <v>6277</v>
      </c>
      <c r="AP576" t="s">
        <v>74</v>
      </c>
      <c r="AQ576" t="s">
        <v>6293</v>
      </c>
      <c r="AR576" t="s">
        <v>6279</v>
      </c>
      <c r="AS576" t="s">
        <v>74</v>
      </c>
      <c r="AT576" t="s">
        <v>74</v>
      </c>
      <c r="AU576">
        <v>1994</v>
      </c>
      <c r="AV576">
        <v>20</v>
      </c>
      <c r="AW576" t="s">
        <v>74</v>
      </c>
      <c r="AX576" t="s">
        <v>74</v>
      </c>
      <c r="AY576" t="s">
        <v>74</v>
      </c>
      <c r="AZ576" t="s">
        <v>74</v>
      </c>
      <c r="BA576" t="s">
        <v>74</v>
      </c>
      <c r="BB576">
        <v>80</v>
      </c>
      <c r="BC576">
        <v>86</v>
      </c>
      <c r="BD576" t="s">
        <v>74</v>
      </c>
      <c r="BE576" t="s">
        <v>6370</v>
      </c>
      <c r="BF576" t="str">
        <f>HYPERLINK("http://dx.doi.org/10.3189/172756494794587311","http://dx.doi.org/10.3189/172756494794587311")</f>
        <v>http://dx.doi.org/10.3189/172756494794587311</v>
      </c>
      <c r="BG576" t="s">
        <v>74</v>
      </c>
      <c r="BH576" t="s">
        <v>74</v>
      </c>
      <c r="BI576">
        <v>7</v>
      </c>
      <c r="BJ576" t="s">
        <v>6295</v>
      </c>
      <c r="BK576" t="s">
        <v>6008</v>
      </c>
      <c r="BL576" t="s">
        <v>6296</v>
      </c>
      <c r="BM576" t="s">
        <v>6297</v>
      </c>
      <c r="BN576" t="s">
        <v>74</v>
      </c>
      <c r="BO576" t="s">
        <v>334</v>
      </c>
      <c r="BP576" t="s">
        <v>74</v>
      </c>
      <c r="BQ576" t="s">
        <v>74</v>
      </c>
      <c r="BR576" t="s">
        <v>96</v>
      </c>
      <c r="BS576" t="s">
        <v>6371</v>
      </c>
      <c r="BT576" t="str">
        <f>HYPERLINK("https%3A%2F%2Fwww.webofscience.com%2Fwos%2Fwoscc%2Ffull-record%2FWOS:A1994BD16B00014","View Full Record in Web of Science")</f>
        <v>View Full Record in Web of Science</v>
      </c>
    </row>
    <row r="577" spans="1:72" x14ac:dyDescent="0.15">
      <c r="A577" t="s">
        <v>5988</v>
      </c>
      <c r="B577" t="s">
        <v>6372</v>
      </c>
      <c r="C577" t="s">
        <v>74</v>
      </c>
      <c r="D577" t="s">
        <v>6285</v>
      </c>
      <c r="E577" t="s">
        <v>74</v>
      </c>
      <c r="F577" t="s">
        <v>6372</v>
      </c>
      <c r="G577" t="s">
        <v>74</v>
      </c>
      <c r="H577" t="s">
        <v>74</v>
      </c>
      <c r="I577" t="s">
        <v>6373</v>
      </c>
      <c r="J577" t="s">
        <v>6287</v>
      </c>
      <c r="K577" t="s">
        <v>6270</v>
      </c>
      <c r="L577" t="s">
        <v>74</v>
      </c>
      <c r="M577" t="s">
        <v>77</v>
      </c>
      <c r="N577" t="s">
        <v>5994</v>
      </c>
      <c r="O577" t="s">
        <v>6288</v>
      </c>
      <c r="P577" t="s">
        <v>6289</v>
      </c>
      <c r="Q577" t="s">
        <v>6290</v>
      </c>
      <c r="R577" t="s">
        <v>74</v>
      </c>
      <c r="S577" t="s">
        <v>74</v>
      </c>
      <c r="T577" t="s">
        <v>74</v>
      </c>
      <c r="U577" t="s">
        <v>74</v>
      </c>
      <c r="V577" t="s">
        <v>74</v>
      </c>
      <c r="W577" t="s">
        <v>6374</v>
      </c>
      <c r="X577" t="s">
        <v>6375</v>
      </c>
      <c r="Y577" t="s">
        <v>74</v>
      </c>
      <c r="Z577" t="s">
        <v>74</v>
      </c>
      <c r="AA577" t="s">
        <v>6376</v>
      </c>
      <c r="AB577" t="s">
        <v>74</v>
      </c>
      <c r="AC577" t="s">
        <v>74</v>
      </c>
      <c r="AD577" t="s">
        <v>74</v>
      </c>
      <c r="AE577" t="s">
        <v>74</v>
      </c>
      <c r="AF577" t="s">
        <v>74</v>
      </c>
      <c r="AG577">
        <v>0</v>
      </c>
      <c r="AH577">
        <v>20</v>
      </c>
      <c r="AI577">
        <v>24</v>
      </c>
      <c r="AJ577">
        <v>0</v>
      </c>
      <c r="AK577">
        <v>0</v>
      </c>
      <c r="AL577" t="s">
        <v>6275</v>
      </c>
      <c r="AM577" t="s">
        <v>927</v>
      </c>
      <c r="AN577" t="s">
        <v>6276</v>
      </c>
      <c r="AO577" t="s">
        <v>6277</v>
      </c>
      <c r="AP577" t="s">
        <v>74</v>
      </c>
      <c r="AQ577" t="s">
        <v>6293</v>
      </c>
      <c r="AR577" t="s">
        <v>6279</v>
      </c>
      <c r="AS577" t="s">
        <v>74</v>
      </c>
      <c r="AT577" t="s">
        <v>74</v>
      </c>
      <c r="AU577">
        <v>1994</v>
      </c>
      <c r="AV577">
        <v>20</v>
      </c>
      <c r="AW577" t="s">
        <v>74</v>
      </c>
      <c r="AX577" t="s">
        <v>74</v>
      </c>
      <c r="AY577" t="s">
        <v>74</v>
      </c>
      <c r="AZ577" t="s">
        <v>74</v>
      </c>
      <c r="BA577" t="s">
        <v>74</v>
      </c>
      <c r="BB577">
        <v>87</v>
      </c>
      <c r="BC577">
        <v>94</v>
      </c>
      <c r="BD577" t="s">
        <v>74</v>
      </c>
      <c r="BE577" t="s">
        <v>6377</v>
      </c>
      <c r="BF577" t="str">
        <f>HYPERLINK("http://dx.doi.org/10.3189/172756494794587267","http://dx.doi.org/10.3189/172756494794587267")</f>
        <v>http://dx.doi.org/10.3189/172756494794587267</v>
      </c>
      <c r="BG577" t="s">
        <v>74</v>
      </c>
      <c r="BH577" t="s">
        <v>74</v>
      </c>
      <c r="BI577">
        <v>8</v>
      </c>
      <c r="BJ577" t="s">
        <v>6295</v>
      </c>
      <c r="BK577" t="s">
        <v>6008</v>
      </c>
      <c r="BL577" t="s">
        <v>6296</v>
      </c>
      <c r="BM577" t="s">
        <v>6297</v>
      </c>
      <c r="BN577" t="s">
        <v>74</v>
      </c>
      <c r="BO577" t="s">
        <v>334</v>
      </c>
      <c r="BP577" t="s">
        <v>74</v>
      </c>
      <c r="BQ577" t="s">
        <v>74</v>
      </c>
      <c r="BR577" t="s">
        <v>96</v>
      </c>
      <c r="BS577" t="s">
        <v>6378</v>
      </c>
      <c r="BT577" t="str">
        <f>HYPERLINK("https%3A%2F%2Fwww.webofscience.com%2Fwos%2Fwoscc%2Ffull-record%2FWOS:A1994BD16B00015","View Full Record in Web of Science")</f>
        <v>View Full Record in Web of Science</v>
      </c>
    </row>
    <row r="578" spans="1:72" x14ac:dyDescent="0.15">
      <c r="A578" t="s">
        <v>5988</v>
      </c>
      <c r="B578" t="s">
        <v>6379</v>
      </c>
      <c r="C578" t="s">
        <v>74</v>
      </c>
      <c r="D578" t="s">
        <v>6285</v>
      </c>
      <c r="E578" t="s">
        <v>74</v>
      </c>
      <c r="F578" t="s">
        <v>6379</v>
      </c>
      <c r="G578" t="s">
        <v>74</v>
      </c>
      <c r="H578" t="s">
        <v>74</v>
      </c>
      <c r="I578" t="s">
        <v>6380</v>
      </c>
      <c r="J578" t="s">
        <v>6287</v>
      </c>
      <c r="K578" t="s">
        <v>6270</v>
      </c>
      <c r="L578" t="s">
        <v>74</v>
      </c>
      <c r="M578" t="s">
        <v>77</v>
      </c>
      <c r="N578" t="s">
        <v>5994</v>
      </c>
      <c r="O578" t="s">
        <v>6288</v>
      </c>
      <c r="P578" t="s">
        <v>6289</v>
      </c>
      <c r="Q578" t="s">
        <v>6290</v>
      </c>
      <c r="R578" t="s">
        <v>74</v>
      </c>
      <c r="S578" t="s">
        <v>74</v>
      </c>
      <c r="T578" t="s">
        <v>74</v>
      </c>
      <c r="U578" t="s">
        <v>74</v>
      </c>
      <c r="V578" t="s">
        <v>74</v>
      </c>
      <c r="W578" t="s">
        <v>6374</v>
      </c>
      <c r="X578" t="s">
        <v>6375</v>
      </c>
      <c r="Y578" t="s">
        <v>74</v>
      </c>
      <c r="Z578" t="s">
        <v>74</v>
      </c>
      <c r="AA578" t="s">
        <v>74</v>
      </c>
      <c r="AB578" t="s">
        <v>74</v>
      </c>
      <c r="AC578" t="s">
        <v>74</v>
      </c>
      <c r="AD578" t="s">
        <v>74</v>
      </c>
      <c r="AE578" t="s">
        <v>74</v>
      </c>
      <c r="AF578" t="s">
        <v>74</v>
      </c>
      <c r="AG578">
        <v>0</v>
      </c>
      <c r="AH578">
        <v>2</v>
      </c>
      <c r="AI578">
        <v>3</v>
      </c>
      <c r="AJ578">
        <v>0</v>
      </c>
      <c r="AK578">
        <v>1</v>
      </c>
      <c r="AL578" t="s">
        <v>6275</v>
      </c>
      <c r="AM578" t="s">
        <v>927</v>
      </c>
      <c r="AN578" t="s">
        <v>6276</v>
      </c>
      <c r="AO578" t="s">
        <v>6277</v>
      </c>
      <c r="AP578" t="s">
        <v>74</v>
      </c>
      <c r="AQ578" t="s">
        <v>6293</v>
      </c>
      <c r="AR578" t="s">
        <v>6279</v>
      </c>
      <c r="AS578" t="s">
        <v>74</v>
      </c>
      <c r="AT578" t="s">
        <v>74</v>
      </c>
      <c r="AU578">
        <v>1994</v>
      </c>
      <c r="AV578">
        <v>20</v>
      </c>
      <c r="AW578" t="s">
        <v>74</v>
      </c>
      <c r="AX578" t="s">
        <v>74</v>
      </c>
      <c r="AY578" t="s">
        <v>74</v>
      </c>
      <c r="AZ578" t="s">
        <v>74</v>
      </c>
      <c r="BA578" t="s">
        <v>74</v>
      </c>
      <c r="BB578">
        <v>95</v>
      </c>
      <c r="BC578">
        <v>100</v>
      </c>
      <c r="BD578" t="s">
        <v>74</v>
      </c>
      <c r="BE578" t="s">
        <v>6381</v>
      </c>
      <c r="BF578" t="str">
        <f>HYPERLINK("http://dx.doi.org/10.3189/172756494794587447","http://dx.doi.org/10.3189/172756494794587447")</f>
        <v>http://dx.doi.org/10.3189/172756494794587447</v>
      </c>
      <c r="BG578" t="s">
        <v>74</v>
      </c>
      <c r="BH578" t="s">
        <v>74</v>
      </c>
      <c r="BI578">
        <v>6</v>
      </c>
      <c r="BJ578" t="s">
        <v>6295</v>
      </c>
      <c r="BK578" t="s">
        <v>6008</v>
      </c>
      <c r="BL578" t="s">
        <v>6296</v>
      </c>
      <c r="BM578" t="s">
        <v>6297</v>
      </c>
      <c r="BN578" t="s">
        <v>74</v>
      </c>
      <c r="BO578" t="s">
        <v>334</v>
      </c>
      <c r="BP578" t="s">
        <v>74</v>
      </c>
      <c r="BQ578" t="s">
        <v>74</v>
      </c>
      <c r="BR578" t="s">
        <v>96</v>
      </c>
      <c r="BS578" t="s">
        <v>6382</v>
      </c>
      <c r="BT578" t="str">
        <f>HYPERLINK("https%3A%2F%2Fwww.webofscience.com%2Fwos%2Fwoscc%2Ffull-record%2FWOS:A1994BD16B00016","View Full Record in Web of Science")</f>
        <v>View Full Record in Web of Science</v>
      </c>
    </row>
    <row r="579" spans="1:72" x14ac:dyDescent="0.15">
      <c r="A579" t="s">
        <v>5988</v>
      </c>
      <c r="B579" t="s">
        <v>6383</v>
      </c>
      <c r="C579" t="s">
        <v>74</v>
      </c>
      <c r="D579" t="s">
        <v>6285</v>
      </c>
      <c r="E579" t="s">
        <v>74</v>
      </c>
      <c r="F579" t="s">
        <v>6383</v>
      </c>
      <c r="G579" t="s">
        <v>74</v>
      </c>
      <c r="H579" t="s">
        <v>74</v>
      </c>
      <c r="I579" t="s">
        <v>6384</v>
      </c>
      <c r="J579" t="s">
        <v>6287</v>
      </c>
      <c r="K579" t="s">
        <v>6270</v>
      </c>
      <c r="L579" t="s">
        <v>74</v>
      </c>
      <c r="M579" t="s">
        <v>77</v>
      </c>
      <c r="N579" t="s">
        <v>5994</v>
      </c>
      <c r="O579" t="s">
        <v>6288</v>
      </c>
      <c r="P579" t="s">
        <v>6289</v>
      </c>
      <c r="Q579" t="s">
        <v>6290</v>
      </c>
      <c r="R579" t="s">
        <v>74</v>
      </c>
      <c r="S579" t="s">
        <v>74</v>
      </c>
      <c r="T579" t="s">
        <v>74</v>
      </c>
      <c r="U579" t="s">
        <v>74</v>
      </c>
      <c r="V579" t="s">
        <v>74</v>
      </c>
      <c r="W579" t="s">
        <v>6385</v>
      </c>
      <c r="X579" t="s">
        <v>6386</v>
      </c>
      <c r="Y579" t="s">
        <v>74</v>
      </c>
      <c r="Z579" t="s">
        <v>74</v>
      </c>
      <c r="AA579" t="s">
        <v>74</v>
      </c>
      <c r="AB579" t="s">
        <v>74</v>
      </c>
      <c r="AC579" t="s">
        <v>74</v>
      </c>
      <c r="AD579" t="s">
        <v>74</v>
      </c>
      <c r="AE579" t="s">
        <v>74</v>
      </c>
      <c r="AF579" t="s">
        <v>74</v>
      </c>
      <c r="AG579">
        <v>0</v>
      </c>
      <c r="AH579">
        <v>10</v>
      </c>
      <c r="AI579">
        <v>12</v>
      </c>
      <c r="AJ579">
        <v>0</v>
      </c>
      <c r="AK579">
        <v>2</v>
      </c>
      <c r="AL579" t="s">
        <v>6275</v>
      </c>
      <c r="AM579" t="s">
        <v>927</v>
      </c>
      <c r="AN579" t="s">
        <v>6276</v>
      </c>
      <c r="AO579" t="s">
        <v>6277</v>
      </c>
      <c r="AP579" t="s">
        <v>74</v>
      </c>
      <c r="AQ579" t="s">
        <v>6293</v>
      </c>
      <c r="AR579" t="s">
        <v>6279</v>
      </c>
      <c r="AS579" t="s">
        <v>74</v>
      </c>
      <c r="AT579" t="s">
        <v>74</v>
      </c>
      <c r="AU579">
        <v>1994</v>
      </c>
      <c r="AV579">
        <v>20</v>
      </c>
      <c r="AW579" t="s">
        <v>74</v>
      </c>
      <c r="AX579" t="s">
        <v>74</v>
      </c>
      <c r="AY579" t="s">
        <v>74</v>
      </c>
      <c r="AZ579" t="s">
        <v>74</v>
      </c>
      <c r="BA579" t="s">
        <v>74</v>
      </c>
      <c r="BB579">
        <v>101</v>
      </c>
      <c r="BC579">
        <v>109</v>
      </c>
      <c r="BD579" t="s">
        <v>74</v>
      </c>
      <c r="BE579" t="s">
        <v>6387</v>
      </c>
      <c r="BF579" t="str">
        <f>HYPERLINK("http://dx.doi.org/10.3189/172756494794587573","http://dx.doi.org/10.3189/172756494794587573")</f>
        <v>http://dx.doi.org/10.3189/172756494794587573</v>
      </c>
      <c r="BG579" t="s">
        <v>74</v>
      </c>
      <c r="BH579" t="s">
        <v>74</v>
      </c>
      <c r="BI579">
        <v>9</v>
      </c>
      <c r="BJ579" t="s">
        <v>6295</v>
      </c>
      <c r="BK579" t="s">
        <v>6008</v>
      </c>
      <c r="BL579" t="s">
        <v>6296</v>
      </c>
      <c r="BM579" t="s">
        <v>6297</v>
      </c>
      <c r="BN579" t="s">
        <v>74</v>
      </c>
      <c r="BO579" t="s">
        <v>334</v>
      </c>
      <c r="BP579" t="s">
        <v>74</v>
      </c>
      <c r="BQ579" t="s">
        <v>74</v>
      </c>
      <c r="BR579" t="s">
        <v>96</v>
      </c>
      <c r="BS579" t="s">
        <v>6388</v>
      </c>
      <c r="BT579" t="str">
        <f>HYPERLINK("https%3A%2F%2Fwww.webofscience.com%2Fwos%2Fwoscc%2Ffull-record%2FWOS:A1994BD16B00017","View Full Record in Web of Science")</f>
        <v>View Full Record in Web of Science</v>
      </c>
    </row>
    <row r="580" spans="1:72" x14ac:dyDescent="0.15">
      <c r="A580" t="s">
        <v>5988</v>
      </c>
      <c r="B580" t="s">
        <v>6389</v>
      </c>
      <c r="C580" t="s">
        <v>74</v>
      </c>
      <c r="D580" t="s">
        <v>6285</v>
      </c>
      <c r="E580" t="s">
        <v>74</v>
      </c>
      <c r="F580" t="s">
        <v>6389</v>
      </c>
      <c r="G580" t="s">
        <v>74</v>
      </c>
      <c r="H580" t="s">
        <v>74</v>
      </c>
      <c r="I580" t="s">
        <v>6390</v>
      </c>
      <c r="J580" t="s">
        <v>6287</v>
      </c>
      <c r="K580" t="s">
        <v>6270</v>
      </c>
      <c r="L580" t="s">
        <v>74</v>
      </c>
      <c r="M580" t="s">
        <v>77</v>
      </c>
      <c r="N580" t="s">
        <v>5994</v>
      </c>
      <c r="O580" t="s">
        <v>6288</v>
      </c>
      <c r="P580" t="s">
        <v>6289</v>
      </c>
      <c r="Q580" t="s">
        <v>6290</v>
      </c>
      <c r="R580" t="s">
        <v>74</v>
      </c>
      <c r="S580" t="s">
        <v>74</v>
      </c>
      <c r="T580" t="s">
        <v>74</v>
      </c>
      <c r="U580" t="s">
        <v>74</v>
      </c>
      <c r="V580" t="s">
        <v>74</v>
      </c>
      <c r="W580" t="s">
        <v>2493</v>
      </c>
      <c r="X580" t="s">
        <v>2494</v>
      </c>
      <c r="Y580" t="s">
        <v>74</v>
      </c>
      <c r="Z580" t="s">
        <v>74</v>
      </c>
      <c r="AA580" t="s">
        <v>74</v>
      </c>
      <c r="AB580" t="s">
        <v>6391</v>
      </c>
      <c r="AC580" t="s">
        <v>74</v>
      </c>
      <c r="AD580" t="s">
        <v>74</v>
      </c>
      <c r="AE580" t="s">
        <v>74</v>
      </c>
      <c r="AF580" t="s">
        <v>74</v>
      </c>
      <c r="AG580">
        <v>0</v>
      </c>
      <c r="AH580">
        <v>8</v>
      </c>
      <c r="AI580">
        <v>9</v>
      </c>
      <c r="AJ580">
        <v>0</v>
      </c>
      <c r="AK580">
        <v>3</v>
      </c>
      <c r="AL580" t="s">
        <v>6275</v>
      </c>
      <c r="AM580" t="s">
        <v>927</v>
      </c>
      <c r="AN580" t="s">
        <v>6276</v>
      </c>
      <c r="AO580" t="s">
        <v>6277</v>
      </c>
      <c r="AP580" t="s">
        <v>74</v>
      </c>
      <c r="AQ580" t="s">
        <v>6293</v>
      </c>
      <c r="AR580" t="s">
        <v>6279</v>
      </c>
      <c r="AS580" t="s">
        <v>74</v>
      </c>
      <c r="AT580" t="s">
        <v>74</v>
      </c>
      <c r="AU580">
        <v>1994</v>
      </c>
      <c r="AV580">
        <v>20</v>
      </c>
      <c r="AW580" t="s">
        <v>74</v>
      </c>
      <c r="AX580" t="s">
        <v>74</v>
      </c>
      <c r="AY580" t="s">
        <v>74</v>
      </c>
      <c r="AZ580" t="s">
        <v>74</v>
      </c>
      <c r="BA580" t="s">
        <v>74</v>
      </c>
      <c r="BB580">
        <v>110</v>
      </c>
      <c r="BC580">
        <v>114</v>
      </c>
      <c r="BD580" t="s">
        <v>74</v>
      </c>
      <c r="BE580" t="s">
        <v>6392</v>
      </c>
      <c r="BF580" t="str">
        <f>HYPERLINK("http://dx.doi.org/10.3189/172756494794587203","http://dx.doi.org/10.3189/172756494794587203")</f>
        <v>http://dx.doi.org/10.3189/172756494794587203</v>
      </c>
      <c r="BG580" t="s">
        <v>74</v>
      </c>
      <c r="BH580" t="s">
        <v>74</v>
      </c>
      <c r="BI580">
        <v>5</v>
      </c>
      <c r="BJ580" t="s">
        <v>6295</v>
      </c>
      <c r="BK580" t="s">
        <v>6008</v>
      </c>
      <c r="BL580" t="s">
        <v>6296</v>
      </c>
      <c r="BM580" t="s">
        <v>6297</v>
      </c>
      <c r="BN580" t="s">
        <v>74</v>
      </c>
      <c r="BO580" t="s">
        <v>334</v>
      </c>
      <c r="BP580" t="s">
        <v>74</v>
      </c>
      <c r="BQ580" t="s">
        <v>74</v>
      </c>
      <c r="BR580" t="s">
        <v>96</v>
      </c>
      <c r="BS580" t="s">
        <v>6393</v>
      </c>
      <c r="BT580" t="str">
        <f>HYPERLINK("https%3A%2F%2Fwww.webofscience.com%2Fwos%2Fwoscc%2Ffull-record%2FWOS:A1994BD16B00018","View Full Record in Web of Science")</f>
        <v>View Full Record in Web of Science</v>
      </c>
    </row>
    <row r="581" spans="1:72" x14ac:dyDescent="0.15">
      <c r="A581" t="s">
        <v>5988</v>
      </c>
      <c r="B581" t="s">
        <v>6394</v>
      </c>
      <c r="C581" t="s">
        <v>74</v>
      </c>
      <c r="D581" t="s">
        <v>6285</v>
      </c>
      <c r="E581" t="s">
        <v>74</v>
      </c>
      <c r="F581" t="s">
        <v>6394</v>
      </c>
      <c r="G581" t="s">
        <v>74</v>
      </c>
      <c r="H581" t="s">
        <v>74</v>
      </c>
      <c r="I581" t="s">
        <v>6395</v>
      </c>
      <c r="J581" t="s">
        <v>6287</v>
      </c>
      <c r="K581" t="s">
        <v>6270</v>
      </c>
      <c r="L581" t="s">
        <v>74</v>
      </c>
      <c r="M581" t="s">
        <v>77</v>
      </c>
      <c r="N581" t="s">
        <v>5994</v>
      </c>
      <c r="O581" t="s">
        <v>6288</v>
      </c>
      <c r="P581" t="s">
        <v>6289</v>
      </c>
      <c r="Q581" t="s">
        <v>6290</v>
      </c>
      <c r="R581" t="s">
        <v>74</v>
      </c>
      <c r="S581" t="s">
        <v>74</v>
      </c>
      <c r="T581" t="s">
        <v>74</v>
      </c>
      <c r="U581" t="s">
        <v>74</v>
      </c>
      <c r="V581" t="s">
        <v>74</v>
      </c>
      <c r="W581" t="s">
        <v>6396</v>
      </c>
      <c r="X581" t="s">
        <v>6397</v>
      </c>
      <c r="Y581" t="s">
        <v>74</v>
      </c>
      <c r="Z581" t="s">
        <v>74</v>
      </c>
      <c r="AA581" t="s">
        <v>6376</v>
      </c>
      <c r="AB581" t="s">
        <v>74</v>
      </c>
      <c r="AC581" t="s">
        <v>74</v>
      </c>
      <c r="AD581" t="s">
        <v>74</v>
      </c>
      <c r="AE581" t="s">
        <v>74</v>
      </c>
      <c r="AF581" t="s">
        <v>74</v>
      </c>
      <c r="AG581">
        <v>0</v>
      </c>
      <c r="AH581">
        <v>57</v>
      </c>
      <c r="AI581">
        <v>61</v>
      </c>
      <c r="AJ581">
        <v>0</v>
      </c>
      <c r="AK581">
        <v>2</v>
      </c>
      <c r="AL581" t="s">
        <v>6275</v>
      </c>
      <c r="AM581" t="s">
        <v>927</v>
      </c>
      <c r="AN581" t="s">
        <v>6276</v>
      </c>
      <c r="AO581" t="s">
        <v>6277</v>
      </c>
      <c r="AP581" t="s">
        <v>74</v>
      </c>
      <c r="AQ581" t="s">
        <v>6293</v>
      </c>
      <c r="AR581" t="s">
        <v>6279</v>
      </c>
      <c r="AS581" t="s">
        <v>74</v>
      </c>
      <c r="AT581" t="s">
        <v>74</v>
      </c>
      <c r="AU581">
        <v>1994</v>
      </c>
      <c r="AV581">
        <v>20</v>
      </c>
      <c r="AW581" t="s">
        <v>74</v>
      </c>
      <c r="AX581" t="s">
        <v>74</v>
      </c>
      <c r="AY581" t="s">
        <v>74</v>
      </c>
      <c r="AZ581" t="s">
        <v>74</v>
      </c>
      <c r="BA581" t="s">
        <v>74</v>
      </c>
      <c r="BB581">
        <v>115</v>
      </c>
      <c r="BC581">
        <v>120</v>
      </c>
      <c r="BD581" t="s">
        <v>74</v>
      </c>
      <c r="BE581" t="s">
        <v>6398</v>
      </c>
      <c r="BF581" t="str">
        <f>HYPERLINK("http://dx.doi.org/10.3189/172756494794587555","http://dx.doi.org/10.3189/172756494794587555")</f>
        <v>http://dx.doi.org/10.3189/172756494794587555</v>
      </c>
      <c r="BG581" t="s">
        <v>74</v>
      </c>
      <c r="BH581" t="s">
        <v>74</v>
      </c>
      <c r="BI581">
        <v>6</v>
      </c>
      <c r="BJ581" t="s">
        <v>6295</v>
      </c>
      <c r="BK581" t="s">
        <v>6008</v>
      </c>
      <c r="BL581" t="s">
        <v>6296</v>
      </c>
      <c r="BM581" t="s">
        <v>6297</v>
      </c>
      <c r="BN581" t="s">
        <v>74</v>
      </c>
      <c r="BO581" t="s">
        <v>334</v>
      </c>
      <c r="BP581" t="s">
        <v>74</v>
      </c>
      <c r="BQ581" t="s">
        <v>74</v>
      </c>
      <c r="BR581" t="s">
        <v>96</v>
      </c>
      <c r="BS581" t="s">
        <v>6399</v>
      </c>
      <c r="BT581" t="str">
        <f>HYPERLINK("https%3A%2F%2Fwww.webofscience.com%2Fwos%2Fwoscc%2Ffull-record%2FWOS:A1994BD16B00019","View Full Record in Web of Science")</f>
        <v>View Full Record in Web of Science</v>
      </c>
    </row>
    <row r="582" spans="1:72" x14ac:dyDescent="0.15">
      <c r="A582" t="s">
        <v>5988</v>
      </c>
      <c r="B582" t="s">
        <v>6400</v>
      </c>
      <c r="C582" t="s">
        <v>74</v>
      </c>
      <c r="D582" t="s">
        <v>6285</v>
      </c>
      <c r="E582" t="s">
        <v>74</v>
      </c>
      <c r="F582" t="s">
        <v>6400</v>
      </c>
      <c r="G582" t="s">
        <v>74</v>
      </c>
      <c r="H582" t="s">
        <v>74</v>
      </c>
      <c r="I582" t="s">
        <v>6401</v>
      </c>
      <c r="J582" t="s">
        <v>6287</v>
      </c>
      <c r="K582" t="s">
        <v>6270</v>
      </c>
      <c r="L582" t="s">
        <v>74</v>
      </c>
      <c r="M582" t="s">
        <v>77</v>
      </c>
      <c r="N582" t="s">
        <v>5994</v>
      </c>
      <c r="O582" t="s">
        <v>6288</v>
      </c>
      <c r="P582" t="s">
        <v>6289</v>
      </c>
      <c r="Q582" t="s">
        <v>6290</v>
      </c>
      <c r="R582" t="s">
        <v>74</v>
      </c>
      <c r="S582" t="s">
        <v>74</v>
      </c>
      <c r="T582" t="s">
        <v>74</v>
      </c>
      <c r="U582" t="s">
        <v>74</v>
      </c>
      <c r="V582" t="s">
        <v>74</v>
      </c>
      <c r="W582" t="s">
        <v>6402</v>
      </c>
      <c r="X582" t="s">
        <v>6403</v>
      </c>
      <c r="Y582" t="s">
        <v>74</v>
      </c>
      <c r="Z582" t="s">
        <v>74</v>
      </c>
      <c r="AA582" t="s">
        <v>6404</v>
      </c>
      <c r="AB582" t="s">
        <v>6405</v>
      </c>
      <c r="AC582" t="s">
        <v>74</v>
      </c>
      <c r="AD582" t="s">
        <v>74</v>
      </c>
      <c r="AE582" t="s">
        <v>74</v>
      </c>
      <c r="AF582" t="s">
        <v>74</v>
      </c>
      <c r="AG582">
        <v>0</v>
      </c>
      <c r="AH582">
        <v>15</v>
      </c>
      <c r="AI582">
        <v>16</v>
      </c>
      <c r="AJ582">
        <v>0</v>
      </c>
      <c r="AK582">
        <v>0</v>
      </c>
      <c r="AL582" t="s">
        <v>6275</v>
      </c>
      <c r="AM582" t="s">
        <v>927</v>
      </c>
      <c r="AN582" t="s">
        <v>6276</v>
      </c>
      <c r="AO582" t="s">
        <v>6277</v>
      </c>
      <c r="AP582" t="s">
        <v>74</v>
      </c>
      <c r="AQ582" t="s">
        <v>6293</v>
      </c>
      <c r="AR582" t="s">
        <v>6279</v>
      </c>
      <c r="AS582" t="s">
        <v>74</v>
      </c>
      <c r="AT582" t="s">
        <v>74</v>
      </c>
      <c r="AU582">
        <v>1994</v>
      </c>
      <c r="AV582">
        <v>20</v>
      </c>
      <c r="AW582" t="s">
        <v>74</v>
      </c>
      <c r="AX582" t="s">
        <v>74</v>
      </c>
      <c r="AY582" t="s">
        <v>74</v>
      </c>
      <c r="AZ582" t="s">
        <v>74</v>
      </c>
      <c r="BA582" t="s">
        <v>74</v>
      </c>
      <c r="BB582">
        <v>121</v>
      </c>
      <c r="BC582">
        <v>128</v>
      </c>
      <c r="BD582" t="s">
        <v>74</v>
      </c>
      <c r="BE582" t="s">
        <v>6406</v>
      </c>
      <c r="BF582" t="str">
        <f>HYPERLINK("http://dx.doi.org/10.3189/172756494794587357","http://dx.doi.org/10.3189/172756494794587357")</f>
        <v>http://dx.doi.org/10.3189/172756494794587357</v>
      </c>
      <c r="BG582" t="s">
        <v>74</v>
      </c>
      <c r="BH582" t="s">
        <v>74</v>
      </c>
      <c r="BI582">
        <v>8</v>
      </c>
      <c r="BJ582" t="s">
        <v>6295</v>
      </c>
      <c r="BK582" t="s">
        <v>6008</v>
      </c>
      <c r="BL582" t="s">
        <v>6296</v>
      </c>
      <c r="BM582" t="s">
        <v>6297</v>
      </c>
      <c r="BN582" t="s">
        <v>74</v>
      </c>
      <c r="BO582" t="s">
        <v>334</v>
      </c>
      <c r="BP582" t="s">
        <v>74</v>
      </c>
      <c r="BQ582" t="s">
        <v>74</v>
      </c>
      <c r="BR582" t="s">
        <v>96</v>
      </c>
      <c r="BS582" t="s">
        <v>6407</v>
      </c>
      <c r="BT582" t="str">
        <f>HYPERLINK("https%3A%2F%2Fwww.webofscience.com%2Fwos%2Fwoscc%2Ffull-record%2FWOS:A1994BD16B00020","View Full Record in Web of Science")</f>
        <v>View Full Record in Web of Science</v>
      </c>
    </row>
    <row r="583" spans="1:72" x14ac:dyDescent="0.15">
      <c r="A583" t="s">
        <v>5988</v>
      </c>
      <c r="B583" t="s">
        <v>6408</v>
      </c>
      <c r="C583" t="s">
        <v>74</v>
      </c>
      <c r="D583" t="s">
        <v>6285</v>
      </c>
      <c r="E583" t="s">
        <v>74</v>
      </c>
      <c r="F583" t="s">
        <v>6408</v>
      </c>
      <c r="G583" t="s">
        <v>74</v>
      </c>
      <c r="H583" t="s">
        <v>74</v>
      </c>
      <c r="I583" t="s">
        <v>6409</v>
      </c>
      <c r="J583" t="s">
        <v>6287</v>
      </c>
      <c r="K583" t="s">
        <v>6270</v>
      </c>
      <c r="L583" t="s">
        <v>74</v>
      </c>
      <c r="M583" t="s">
        <v>77</v>
      </c>
      <c r="N583" t="s">
        <v>5994</v>
      </c>
      <c r="O583" t="s">
        <v>6288</v>
      </c>
      <c r="P583" t="s">
        <v>6289</v>
      </c>
      <c r="Q583" t="s">
        <v>6290</v>
      </c>
      <c r="R583" t="s">
        <v>74</v>
      </c>
      <c r="S583" t="s">
        <v>74</v>
      </c>
      <c r="T583" t="s">
        <v>74</v>
      </c>
      <c r="U583" t="s">
        <v>74</v>
      </c>
      <c r="V583" t="s">
        <v>74</v>
      </c>
      <c r="W583" t="s">
        <v>6410</v>
      </c>
      <c r="X583" t="s">
        <v>6411</v>
      </c>
      <c r="Y583" t="s">
        <v>74</v>
      </c>
      <c r="Z583" t="s">
        <v>74</v>
      </c>
      <c r="AA583" t="s">
        <v>74</v>
      </c>
      <c r="AB583" t="s">
        <v>74</v>
      </c>
      <c r="AC583" t="s">
        <v>74</v>
      </c>
      <c r="AD583" t="s">
        <v>74</v>
      </c>
      <c r="AE583" t="s">
        <v>74</v>
      </c>
      <c r="AF583" t="s">
        <v>74</v>
      </c>
      <c r="AG583">
        <v>0</v>
      </c>
      <c r="AH583">
        <v>4</v>
      </c>
      <c r="AI583">
        <v>4</v>
      </c>
      <c r="AJ583">
        <v>0</v>
      </c>
      <c r="AK583">
        <v>0</v>
      </c>
      <c r="AL583" t="s">
        <v>6275</v>
      </c>
      <c r="AM583" t="s">
        <v>927</v>
      </c>
      <c r="AN583" t="s">
        <v>6276</v>
      </c>
      <c r="AO583" t="s">
        <v>6277</v>
      </c>
      <c r="AP583" t="s">
        <v>74</v>
      </c>
      <c r="AQ583" t="s">
        <v>6293</v>
      </c>
      <c r="AR583" t="s">
        <v>6279</v>
      </c>
      <c r="AS583" t="s">
        <v>74</v>
      </c>
      <c r="AT583" t="s">
        <v>74</v>
      </c>
      <c r="AU583">
        <v>1994</v>
      </c>
      <c r="AV583">
        <v>20</v>
      </c>
      <c r="AW583" t="s">
        <v>74</v>
      </c>
      <c r="AX583" t="s">
        <v>74</v>
      </c>
      <c r="AY583" t="s">
        <v>74</v>
      </c>
      <c r="AZ583" t="s">
        <v>74</v>
      </c>
      <c r="BA583" t="s">
        <v>74</v>
      </c>
      <c r="BB583">
        <v>129</v>
      </c>
      <c r="BC583">
        <v>136</v>
      </c>
      <c r="BD583" t="s">
        <v>74</v>
      </c>
      <c r="BE583" t="s">
        <v>6412</v>
      </c>
      <c r="BF583" t="str">
        <f>HYPERLINK("http://dx.doi.org/10.3189/172756494794587465","http://dx.doi.org/10.3189/172756494794587465")</f>
        <v>http://dx.doi.org/10.3189/172756494794587465</v>
      </c>
      <c r="BG583" t="s">
        <v>74</v>
      </c>
      <c r="BH583" t="s">
        <v>74</v>
      </c>
      <c r="BI583">
        <v>8</v>
      </c>
      <c r="BJ583" t="s">
        <v>6295</v>
      </c>
      <c r="BK583" t="s">
        <v>6008</v>
      </c>
      <c r="BL583" t="s">
        <v>6296</v>
      </c>
      <c r="BM583" t="s">
        <v>6297</v>
      </c>
      <c r="BN583" t="s">
        <v>74</v>
      </c>
      <c r="BO583" t="s">
        <v>334</v>
      </c>
      <c r="BP583" t="s">
        <v>74</v>
      </c>
      <c r="BQ583" t="s">
        <v>74</v>
      </c>
      <c r="BR583" t="s">
        <v>96</v>
      </c>
      <c r="BS583" t="s">
        <v>6413</v>
      </c>
      <c r="BT583" t="str">
        <f>HYPERLINK("https%3A%2F%2Fwww.webofscience.com%2Fwos%2Fwoscc%2Ffull-record%2FWOS:A1994BD16B00021","View Full Record in Web of Science")</f>
        <v>View Full Record in Web of Science</v>
      </c>
    </row>
    <row r="584" spans="1:72" x14ac:dyDescent="0.15">
      <c r="A584" t="s">
        <v>5988</v>
      </c>
      <c r="B584" t="s">
        <v>6414</v>
      </c>
      <c r="C584" t="s">
        <v>74</v>
      </c>
      <c r="D584" t="s">
        <v>6285</v>
      </c>
      <c r="E584" t="s">
        <v>74</v>
      </c>
      <c r="F584" t="s">
        <v>6414</v>
      </c>
      <c r="G584" t="s">
        <v>74</v>
      </c>
      <c r="H584" t="s">
        <v>74</v>
      </c>
      <c r="I584" t="s">
        <v>6415</v>
      </c>
      <c r="J584" t="s">
        <v>6287</v>
      </c>
      <c r="K584" t="s">
        <v>6270</v>
      </c>
      <c r="L584" t="s">
        <v>74</v>
      </c>
      <c r="M584" t="s">
        <v>77</v>
      </c>
      <c r="N584" t="s">
        <v>5994</v>
      </c>
      <c r="O584" t="s">
        <v>6288</v>
      </c>
      <c r="P584" t="s">
        <v>6289</v>
      </c>
      <c r="Q584" t="s">
        <v>6290</v>
      </c>
      <c r="R584" t="s">
        <v>74</v>
      </c>
      <c r="S584" t="s">
        <v>74</v>
      </c>
      <c r="T584" t="s">
        <v>74</v>
      </c>
      <c r="U584" t="s">
        <v>74</v>
      </c>
      <c r="V584" t="s">
        <v>74</v>
      </c>
      <c r="W584" t="s">
        <v>6410</v>
      </c>
      <c r="X584" t="s">
        <v>6411</v>
      </c>
      <c r="Y584" t="s">
        <v>74</v>
      </c>
      <c r="Z584" t="s">
        <v>74</v>
      </c>
      <c r="AA584" t="s">
        <v>74</v>
      </c>
      <c r="AB584" t="s">
        <v>74</v>
      </c>
      <c r="AC584" t="s">
        <v>74</v>
      </c>
      <c r="AD584" t="s">
        <v>74</v>
      </c>
      <c r="AE584" t="s">
        <v>74</v>
      </c>
      <c r="AF584" t="s">
        <v>74</v>
      </c>
      <c r="AG584">
        <v>0</v>
      </c>
      <c r="AH584">
        <v>4</v>
      </c>
      <c r="AI584">
        <v>4</v>
      </c>
      <c r="AJ584">
        <v>0</v>
      </c>
      <c r="AK584">
        <v>0</v>
      </c>
      <c r="AL584" t="s">
        <v>6275</v>
      </c>
      <c r="AM584" t="s">
        <v>927</v>
      </c>
      <c r="AN584" t="s">
        <v>6276</v>
      </c>
      <c r="AO584" t="s">
        <v>6277</v>
      </c>
      <c r="AP584" t="s">
        <v>74</v>
      </c>
      <c r="AQ584" t="s">
        <v>6293</v>
      </c>
      <c r="AR584" t="s">
        <v>6279</v>
      </c>
      <c r="AS584" t="s">
        <v>74</v>
      </c>
      <c r="AT584" t="s">
        <v>74</v>
      </c>
      <c r="AU584">
        <v>1994</v>
      </c>
      <c r="AV584">
        <v>20</v>
      </c>
      <c r="AW584" t="s">
        <v>74</v>
      </c>
      <c r="AX584" t="s">
        <v>74</v>
      </c>
      <c r="AY584" t="s">
        <v>74</v>
      </c>
      <c r="AZ584" t="s">
        <v>74</v>
      </c>
      <c r="BA584" t="s">
        <v>74</v>
      </c>
      <c r="BB584">
        <v>137</v>
      </c>
      <c r="BC584">
        <v>142</v>
      </c>
      <c r="BD584" t="s">
        <v>74</v>
      </c>
      <c r="BE584" t="s">
        <v>6416</v>
      </c>
      <c r="BF584" t="str">
        <f>HYPERLINK("http://dx.doi.org/10.3189/172756494794587429","http://dx.doi.org/10.3189/172756494794587429")</f>
        <v>http://dx.doi.org/10.3189/172756494794587429</v>
      </c>
      <c r="BG584" t="s">
        <v>74</v>
      </c>
      <c r="BH584" t="s">
        <v>74</v>
      </c>
      <c r="BI584">
        <v>6</v>
      </c>
      <c r="BJ584" t="s">
        <v>6295</v>
      </c>
      <c r="BK584" t="s">
        <v>6008</v>
      </c>
      <c r="BL584" t="s">
        <v>6296</v>
      </c>
      <c r="BM584" t="s">
        <v>6297</v>
      </c>
      <c r="BN584" t="s">
        <v>74</v>
      </c>
      <c r="BO584" t="s">
        <v>334</v>
      </c>
      <c r="BP584" t="s">
        <v>74</v>
      </c>
      <c r="BQ584" t="s">
        <v>74</v>
      </c>
      <c r="BR584" t="s">
        <v>96</v>
      </c>
      <c r="BS584" t="s">
        <v>6417</v>
      </c>
      <c r="BT584" t="str">
        <f>HYPERLINK("https%3A%2F%2Fwww.webofscience.com%2Fwos%2Fwoscc%2Ffull-record%2FWOS:A1994BD16B00022","View Full Record in Web of Science")</f>
        <v>View Full Record in Web of Science</v>
      </c>
    </row>
    <row r="585" spans="1:72" x14ac:dyDescent="0.15">
      <c r="A585" t="s">
        <v>5988</v>
      </c>
      <c r="B585" t="s">
        <v>6418</v>
      </c>
      <c r="C585" t="s">
        <v>74</v>
      </c>
      <c r="D585" t="s">
        <v>6285</v>
      </c>
      <c r="E585" t="s">
        <v>74</v>
      </c>
      <c r="F585" t="s">
        <v>6418</v>
      </c>
      <c r="G585" t="s">
        <v>74</v>
      </c>
      <c r="H585" t="s">
        <v>74</v>
      </c>
      <c r="I585" t="s">
        <v>6419</v>
      </c>
      <c r="J585" t="s">
        <v>6287</v>
      </c>
      <c r="K585" t="s">
        <v>6270</v>
      </c>
      <c r="L585" t="s">
        <v>74</v>
      </c>
      <c r="M585" t="s">
        <v>77</v>
      </c>
      <c r="N585" t="s">
        <v>5994</v>
      </c>
      <c r="O585" t="s">
        <v>6288</v>
      </c>
      <c r="P585" t="s">
        <v>6289</v>
      </c>
      <c r="Q585" t="s">
        <v>6290</v>
      </c>
      <c r="R585" t="s">
        <v>74</v>
      </c>
      <c r="S585" t="s">
        <v>74</v>
      </c>
      <c r="T585" t="s">
        <v>74</v>
      </c>
      <c r="U585" t="s">
        <v>74</v>
      </c>
      <c r="V585" t="s">
        <v>74</v>
      </c>
      <c r="W585" t="s">
        <v>6420</v>
      </c>
      <c r="X585" t="s">
        <v>6421</v>
      </c>
      <c r="Y585" t="s">
        <v>74</v>
      </c>
      <c r="Z585" t="s">
        <v>74</v>
      </c>
      <c r="AA585" t="s">
        <v>6422</v>
      </c>
      <c r="AB585" t="s">
        <v>6423</v>
      </c>
      <c r="AC585" t="s">
        <v>74</v>
      </c>
      <c r="AD585" t="s">
        <v>74</v>
      </c>
      <c r="AE585" t="s">
        <v>74</v>
      </c>
      <c r="AF585" t="s">
        <v>74</v>
      </c>
      <c r="AG585">
        <v>0</v>
      </c>
      <c r="AH585">
        <v>22</v>
      </c>
      <c r="AI585">
        <v>22</v>
      </c>
      <c r="AJ585">
        <v>0</v>
      </c>
      <c r="AK585">
        <v>1</v>
      </c>
      <c r="AL585" t="s">
        <v>6275</v>
      </c>
      <c r="AM585" t="s">
        <v>927</v>
      </c>
      <c r="AN585" t="s">
        <v>6276</v>
      </c>
      <c r="AO585" t="s">
        <v>6277</v>
      </c>
      <c r="AP585" t="s">
        <v>74</v>
      </c>
      <c r="AQ585" t="s">
        <v>6293</v>
      </c>
      <c r="AR585" t="s">
        <v>6279</v>
      </c>
      <c r="AS585" t="s">
        <v>74</v>
      </c>
      <c r="AT585" t="s">
        <v>74</v>
      </c>
      <c r="AU585">
        <v>1994</v>
      </c>
      <c r="AV585">
        <v>20</v>
      </c>
      <c r="AW585" t="s">
        <v>74</v>
      </c>
      <c r="AX585" t="s">
        <v>74</v>
      </c>
      <c r="AY585" t="s">
        <v>74</v>
      </c>
      <c r="AZ585" t="s">
        <v>74</v>
      </c>
      <c r="BA585" t="s">
        <v>74</v>
      </c>
      <c r="BB585">
        <v>143</v>
      </c>
      <c r="BC585">
        <v>147</v>
      </c>
      <c r="BD585" t="s">
        <v>74</v>
      </c>
      <c r="BE585" t="s">
        <v>6424</v>
      </c>
      <c r="BF585" t="str">
        <f>HYPERLINK("http://dx.doi.org/10.3189/172756494794587366","http://dx.doi.org/10.3189/172756494794587366")</f>
        <v>http://dx.doi.org/10.3189/172756494794587366</v>
      </c>
      <c r="BG585" t="s">
        <v>74</v>
      </c>
      <c r="BH585" t="s">
        <v>74</v>
      </c>
      <c r="BI585">
        <v>5</v>
      </c>
      <c r="BJ585" t="s">
        <v>6295</v>
      </c>
      <c r="BK585" t="s">
        <v>6008</v>
      </c>
      <c r="BL585" t="s">
        <v>6296</v>
      </c>
      <c r="BM585" t="s">
        <v>6297</v>
      </c>
      <c r="BN585" t="s">
        <v>74</v>
      </c>
      <c r="BO585" t="s">
        <v>334</v>
      </c>
      <c r="BP585" t="s">
        <v>74</v>
      </c>
      <c r="BQ585" t="s">
        <v>74</v>
      </c>
      <c r="BR585" t="s">
        <v>96</v>
      </c>
      <c r="BS585" t="s">
        <v>6425</v>
      </c>
      <c r="BT585" t="str">
        <f>HYPERLINK("https%3A%2F%2Fwww.webofscience.com%2Fwos%2Fwoscc%2Ffull-record%2FWOS:A1994BD16B00023","View Full Record in Web of Science")</f>
        <v>View Full Record in Web of Science</v>
      </c>
    </row>
    <row r="586" spans="1:72" x14ac:dyDescent="0.15">
      <c r="A586" t="s">
        <v>5988</v>
      </c>
      <c r="B586" t="s">
        <v>6426</v>
      </c>
      <c r="C586" t="s">
        <v>74</v>
      </c>
      <c r="D586" t="s">
        <v>6285</v>
      </c>
      <c r="E586" t="s">
        <v>74</v>
      </c>
      <c r="F586" t="s">
        <v>6426</v>
      </c>
      <c r="G586" t="s">
        <v>74</v>
      </c>
      <c r="H586" t="s">
        <v>74</v>
      </c>
      <c r="I586" t="s">
        <v>6427</v>
      </c>
      <c r="J586" t="s">
        <v>6287</v>
      </c>
      <c r="K586" t="s">
        <v>6270</v>
      </c>
      <c r="L586" t="s">
        <v>74</v>
      </c>
      <c r="M586" t="s">
        <v>77</v>
      </c>
      <c r="N586" t="s">
        <v>5994</v>
      </c>
      <c r="O586" t="s">
        <v>6288</v>
      </c>
      <c r="P586" t="s">
        <v>6289</v>
      </c>
      <c r="Q586" t="s">
        <v>6290</v>
      </c>
      <c r="R586" t="s">
        <v>74</v>
      </c>
      <c r="S586" t="s">
        <v>74</v>
      </c>
      <c r="T586" t="s">
        <v>74</v>
      </c>
      <c r="U586" t="s">
        <v>74</v>
      </c>
      <c r="V586" t="s">
        <v>74</v>
      </c>
      <c r="W586" t="s">
        <v>6410</v>
      </c>
      <c r="X586" t="s">
        <v>6411</v>
      </c>
      <c r="Y586" t="s">
        <v>74</v>
      </c>
      <c r="Z586" t="s">
        <v>74</v>
      </c>
      <c r="AA586" t="s">
        <v>74</v>
      </c>
      <c r="AB586" t="s">
        <v>74</v>
      </c>
      <c r="AC586" t="s">
        <v>74</v>
      </c>
      <c r="AD586" t="s">
        <v>74</v>
      </c>
      <c r="AE586" t="s">
        <v>74</v>
      </c>
      <c r="AF586" t="s">
        <v>74</v>
      </c>
      <c r="AG586">
        <v>0</v>
      </c>
      <c r="AH586">
        <v>3</v>
      </c>
      <c r="AI586">
        <v>3</v>
      </c>
      <c r="AJ586">
        <v>0</v>
      </c>
      <c r="AK586">
        <v>2</v>
      </c>
      <c r="AL586" t="s">
        <v>6275</v>
      </c>
      <c r="AM586" t="s">
        <v>927</v>
      </c>
      <c r="AN586" t="s">
        <v>6276</v>
      </c>
      <c r="AO586" t="s">
        <v>6277</v>
      </c>
      <c r="AP586" t="s">
        <v>74</v>
      </c>
      <c r="AQ586" t="s">
        <v>6293</v>
      </c>
      <c r="AR586" t="s">
        <v>6279</v>
      </c>
      <c r="AS586" t="s">
        <v>74</v>
      </c>
      <c r="AT586" t="s">
        <v>74</v>
      </c>
      <c r="AU586">
        <v>1994</v>
      </c>
      <c r="AV586">
        <v>20</v>
      </c>
      <c r="AW586" t="s">
        <v>74</v>
      </c>
      <c r="AX586" t="s">
        <v>74</v>
      </c>
      <c r="AY586" t="s">
        <v>74</v>
      </c>
      <c r="AZ586" t="s">
        <v>74</v>
      </c>
      <c r="BA586" t="s">
        <v>74</v>
      </c>
      <c r="BB586">
        <v>148</v>
      </c>
      <c r="BC586">
        <v>152</v>
      </c>
      <c r="BD586" t="s">
        <v>74</v>
      </c>
      <c r="BE586" t="s">
        <v>6428</v>
      </c>
      <c r="BF586" t="str">
        <f>HYPERLINK("http://dx.doi.org/10.3189/172756494794587618","http://dx.doi.org/10.3189/172756494794587618")</f>
        <v>http://dx.doi.org/10.3189/172756494794587618</v>
      </c>
      <c r="BG586" t="s">
        <v>74</v>
      </c>
      <c r="BH586" t="s">
        <v>74</v>
      </c>
      <c r="BI586">
        <v>5</v>
      </c>
      <c r="BJ586" t="s">
        <v>6295</v>
      </c>
      <c r="BK586" t="s">
        <v>6008</v>
      </c>
      <c r="BL586" t="s">
        <v>6296</v>
      </c>
      <c r="BM586" t="s">
        <v>6297</v>
      </c>
      <c r="BN586" t="s">
        <v>74</v>
      </c>
      <c r="BO586" t="s">
        <v>334</v>
      </c>
      <c r="BP586" t="s">
        <v>74</v>
      </c>
      <c r="BQ586" t="s">
        <v>74</v>
      </c>
      <c r="BR586" t="s">
        <v>96</v>
      </c>
      <c r="BS586" t="s">
        <v>6429</v>
      </c>
      <c r="BT586" t="str">
        <f>HYPERLINK("https%3A%2F%2Fwww.webofscience.com%2Fwos%2Fwoscc%2Ffull-record%2FWOS:A1994BD16B00024","View Full Record in Web of Science")</f>
        <v>View Full Record in Web of Science</v>
      </c>
    </row>
    <row r="587" spans="1:72" x14ac:dyDescent="0.15">
      <c r="A587" t="s">
        <v>5988</v>
      </c>
      <c r="B587" t="s">
        <v>6430</v>
      </c>
      <c r="C587" t="s">
        <v>74</v>
      </c>
      <c r="D587" t="s">
        <v>6285</v>
      </c>
      <c r="E587" t="s">
        <v>74</v>
      </c>
      <c r="F587" t="s">
        <v>6430</v>
      </c>
      <c r="G587" t="s">
        <v>74</v>
      </c>
      <c r="H587" t="s">
        <v>74</v>
      </c>
      <c r="I587" t="s">
        <v>6431</v>
      </c>
      <c r="J587" t="s">
        <v>6287</v>
      </c>
      <c r="K587" t="s">
        <v>6270</v>
      </c>
      <c r="L587" t="s">
        <v>74</v>
      </c>
      <c r="M587" t="s">
        <v>77</v>
      </c>
      <c r="N587" t="s">
        <v>5994</v>
      </c>
      <c r="O587" t="s">
        <v>6288</v>
      </c>
      <c r="P587" t="s">
        <v>6289</v>
      </c>
      <c r="Q587" t="s">
        <v>6290</v>
      </c>
      <c r="R587" t="s">
        <v>74</v>
      </c>
      <c r="S587" t="s">
        <v>74</v>
      </c>
      <c r="T587" t="s">
        <v>74</v>
      </c>
      <c r="U587" t="s">
        <v>74</v>
      </c>
      <c r="V587" t="s">
        <v>74</v>
      </c>
      <c r="W587" t="s">
        <v>6410</v>
      </c>
      <c r="X587" t="s">
        <v>6411</v>
      </c>
      <c r="Y587" t="s">
        <v>74</v>
      </c>
      <c r="Z587" t="s">
        <v>74</v>
      </c>
      <c r="AA587" t="s">
        <v>74</v>
      </c>
      <c r="AB587" t="s">
        <v>74</v>
      </c>
      <c r="AC587" t="s">
        <v>74</v>
      </c>
      <c r="AD587" t="s">
        <v>74</v>
      </c>
      <c r="AE587" t="s">
        <v>74</v>
      </c>
      <c r="AF587" t="s">
        <v>74</v>
      </c>
      <c r="AG587">
        <v>0</v>
      </c>
      <c r="AH587">
        <v>26</v>
      </c>
      <c r="AI587">
        <v>29</v>
      </c>
      <c r="AJ587">
        <v>0</v>
      </c>
      <c r="AK587">
        <v>3</v>
      </c>
      <c r="AL587" t="s">
        <v>6275</v>
      </c>
      <c r="AM587" t="s">
        <v>927</v>
      </c>
      <c r="AN587" t="s">
        <v>6276</v>
      </c>
      <c r="AO587" t="s">
        <v>6277</v>
      </c>
      <c r="AP587" t="s">
        <v>74</v>
      </c>
      <c r="AQ587" t="s">
        <v>6293</v>
      </c>
      <c r="AR587" t="s">
        <v>6279</v>
      </c>
      <c r="AS587" t="s">
        <v>74</v>
      </c>
      <c r="AT587" t="s">
        <v>74</v>
      </c>
      <c r="AU587">
        <v>1994</v>
      </c>
      <c r="AV587">
        <v>20</v>
      </c>
      <c r="AW587" t="s">
        <v>74</v>
      </c>
      <c r="AX587" t="s">
        <v>74</v>
      </c>
      <c r="AY587" t="s">
        <v>74</v>
      </c>
      <c r="AZ587" t="s">
        <v>74</v>
      </c>
      <c r="BA587" t="s">
        <v>74</v>
      </c>
      <c r="BB587">
        <v>153</v>
      </c>
      <c r="BC587">
        <v>159</v>
      </c>
      <c r="BD587" t="s">
        <v>74</v>
      </c>
      <c r="BE587" t="s">
        <v>6432</v>
      </c>
      <c r="BF587" t="str">
        <f>HYPERLINK("http://dx.doi.org/10.3189/172756494794587339","http://dx.doi.org/10.3189/172756494794587339")</f>
        <v>http://dx.doi.org/10.3189/172756494794587339</v>
      </c>
      <c r="BG587" t="s">
        <v>74</v>
      </c>
      <c r="BH587" t="s">
        <v>74</v>
      </c>
      <c r="BI587">
        <v>7</v>
      </c>
      <c r="BJ587" t="s">
        <v>6295</v>
      </c>
      <c r="BK587" t="s">
        <v>6008</v>
      </c>
      <c r="BL587" t="s">
        <v>6296</v>
      </c>
      <c r="BM587" t="s">
        <v>6297</v>
      </c>
      <c r="BN587" t="s">
        <v>74</v>
      </c>
      <c r="BO587" t="s">
        <v>334</v>
      </c>
      <c r="BP587" t="s">
        <v>74</v>
      </c>
      <c r="BQ587" t="s">
        <v>74</v>
      </c>
      <c r="BR587" t="s">
        <v>96</v>
      </c>
      <c r="BS587" t="s">
        <v>6433</v>
      </c>
      <c r="BT587" t="str">
        <f>HYPERLINK("https%3A%2F%2Fwww.webofscience.com%2Fwos%2Fwoscc%2Ffull-record%2FWOS:A1994BD16B00025","View Full Record in Web of Science")</f>
        <v>View Full Record in Web of Science</v>
      </c>
    </row>
    <row r="588" spans="1:72" x14ac:dyDescent="0.15">
      <c r="A588" t="s">
        <v>5988</v>
      </c>
      <c r="B588" t="s">
        <v>6434</v>
      </c>
      <c r="C588" t="s">
        <v>74</v>
      </c>
      <c r="D588" t="s">
        <v>6285</v>
      </c>
      <c r="E588" t="s">
        <v>74</v>
      </c>
      <c r="F588" t="s">
        <v>6434</v>
      </c>
      <c r="G588" t="s">
        <v>74</v>
      </c>
      <c r="H588" t="s">
        <v>74</v>
      </c>
      <c r="I588" t="s">
        <v>6435</v>
      </c>
      <c r="J588" t="s">
        <v>6287</v>
      </c>
      <c r="K588" t="s">
        <v>6270</v>
      </c>
      <c r="L588" t="s">
        <v>74</v>
      </c>
      <c r="M588" t="s">
        <v>77</v>
      </c>
      <c r="N588" t="s">
        <v>5994</v>
      </c>
      <c r="O588" t="s">
        <v>6288</v>
      </c>
      <c r="P588" t="s">
        <v>6289</v>
      </c>
      <c r="Q588" t="s">
        <v>6290</v>
      </c>
      <c r="R588" t="s">
        <v>74</v>
      </c>
      <c r="S588" t="s">
        <v>74</v>
      </c>
      <c r="T588" t="s">
        <v>74</v>
      </c>
      <c r="U588" t="s">
        <v>74</v>
      </c>
      <c r="V588" t="s">
        <v>74</v>
      </c>
      <c r="W588" t="s">
        <v>6436</v>
      </c>
      <c r="X588" t="s">
        <v>3398</v>
      </c>
      <c r="Y588" t="s">
        <v>74</v>
      </c>
      <c r="Z588" t="s">
        <v>74</v>
      </c>
      <c r="AA588" t="s">
        <v>6437</v>
      </c>
      <c r="AB588" t="s">
        <v>6438</v>
      </c>
      <c r="AC588" t="s">
        <v>74</v>
      </c>
      <c r="AD588" t="s">
        <v>74</v>
      </c>
      <c r="AE588" t="s">
        <v>74</v>
      </c>
      <c r="AF588" t="s">
        <v>74</v>
      </c>
      <c r="AG588">
        <v>0</v>
      </c>
      <c r="AH588">
        <v>17</v>
      </c>
      <c r="AI588">
        <v>17</v>
      </c>
      <c r="AJ588">
        <v>0</v>
      </c>
      <c r="AK588">
        <v>2</v>
      </c>
      <c r="AL588" t="s">
        <v>6275</v>
      </c>
      <c r="AM588" t="s">
        <v>927</v>
      </c>
      <c r="AN588" t="s">
        <v>6276</v>
      </c>
      <c r="AO588" t="s">
        <v>6277</v>
      </c>
      <c r="AP588" t="s">
        <v>74</v>
      </c>
      <c r="AQ588" t="s">
        <v>6293</v>
      </c>
      <c r="AR588" t="s">
        <v>6279</v>
      </c>
      <c r="AS588" t="s">
        <v>74</v>
      </c>
      <c r="AT588" t="s">
        <v>74</v>
      </c>
      <c r="AU588">
        <v>1994</v>
      </c>
      <c r="AV588">
        <v>20</v>
      </c>
      <c r="AW588" t="s">
        <v>74</v>
      </c>
      <c r="AX588" t="s">
        <v>74</v>
      </c>
      <c r="AY588" t="s">
        <v>74</v>
      </c>
      <c r="AZ588" t="s">
        <v>74</v>
      </c>
      <c r="BA588" t="s">
        <v>74</v>
      </c>
      <c r="BB588">
        <v>160</v>
      </c>
      <c r="BC588">
        <v>168</v>
      </c>
      <c r="BD588" t="s">
        <v>74</v>
      </c>
      <c r="BE588" t="s">
        <v>6439</v>
      </c>
      <c r="BF588" t="str">
        <f>HYPERLINK("http://dx.doi.org/10.3189/172756494794587410","http://dx.doi.org/10.3189/172756494794587410")</f>
        <v>http://dx.doi.org/10.3189/172756494794587410</v>
      </c>
      <c r="BG588" t="s">
        <v>74</v>
      </c>
      <c r="BH588" t="s">
        <v>74</v>
      </c>
      <c r="BI588">
        <v>9</v>
      </c>
      <c r="BJ588" t="s">
        <v>6295</v>
      </c>
      <c r="BK588" t="s">
        <v>6008</v>
      </c>
      <c r="BL588" t="s">
        <v>6296</v>
      </c>
      <c r="BM588" t="s">
        <v>6297</v>
      </c>
      <c r="BN588" t="s">
        <v>74</v>
      </c>
      <c r="BO588" t="s">
        <v>334</v>
      </c>
      <c r="BP588" t="s">
        <v>74</v>
      </c>
      <c r="BQ588" t="s">
        <v>74</v>
      </c>
      <c r="BR588" t="s">
        <v>96</v>
      </c>
      <c r="BS588" t="s">
        <v>6440</v>
      </c>
      <c r="BT588" t="str">
        <f>HYPERLINK("https%3A%2F%2Fwww.webofscience.com%2Fwos%2Fwoscc%2Ffull-record%2FWOS:A1994BD16B00026","View Full Record in Web of Science")</f>
        <v>View Full Record in Web of Science</v>
      </c>
    </row>
    <row r="589" spans="1:72" x14ac:dyDescent="0.15">
      <c r="A589" t="s">
        <v>5988</v>
      </c>
      <c r="B589" t="s">
        <v>6441</v>
      </c>
      <c r="C589" t="s">
        <v>74</v>
      </c>
      <c r="D589" t="s">
        <v>6285</v>
      </c>
      <c r="E589" t="s">
        <v>74</v>
      </c>
      <c r="F589" t="s">
        <v>6441</v>
      </c>
      <c r="G589" t="s">
        <v>74</v>
      </c>
      <c r="H589" t="s">
        <v>74</v>
      </c>
      <c r="I589" t="s">
        <v>6442</v>
      </c>
      <c r="J589" t="s">
        <v>6287</v>
      </c>
      <c r="K589" t="s">
        <v>6270</v>
      </c>
      <c r="L589" t="s">
        <v>74</v>
      </c>
      <c r="M589" t="s">
        <v>77</v>
      </c>
      <c r="N589" t="s">
        <v>5994</v>
      </c>
      <c r="O589" t="s">
        <v>6288</v>
      </c>
      <c r="P589" t="s">
        <v>6289</v>
      </c>
      <c r="Q589" t="s">
        <v>6290</v>
      </c>
      <c r="R589" t="s">
        <v>74</v>
      </c>
      <c r="S589" t="s">
        <v>74</v>
      </c>
      <c r="T589" t="s">
        <v>74</v>
      </c>
      <c r="U589" t="s">
        <v>74</v>
      </c>
      <c r="V589" t="s">
        <v>74</v>
      </c>
      <c r="W589" t="s">
        <v>6410</v>
      </c>
      <c r="X589" t="s">
        <v>6411</v>
      </c>
      <c r="Y589" t="s">
        <v>74</v>
      </c>
      <c r="Z589" t="s">
        <v>74</v>
      </c>
      <c r="AA589" t="s">
        <v>74</v>
      </c>
      <c r="AB589" t="s">
        <v>74</v>
      </c>
      <c r="AC589" t="s">
        <v>74</v>
      </c>
      <c r="AD589" t="s">
        <v>74</v>
      </c>
      <c r="AE589" t="s">
        <v>74</v>
      </c>
      <c r="AF589" t="s">
        <v>74</v>
      </c>
      <c r="AG589">
        <v>0</v>
      </c>
      <c r="AH589">
        <v>6</v>
      </c>
      <c r="AI589">
        <v>6</v>
      </c>
      <c r="AJ589">
        <v>0</v>
      </c>
      <c r="AK589">
        <v>0</v>
      </c>
      <c r="AL589" t="s">
        <v>6275</v>
      </c>
      <c r="AM589" t="s">
        <v>927</v>
      </c>
      <c r="AN589" t="s">
        <v>6276</v>
      </c>
      <c r="AO589" t="s">
        <v>6277</v>
      </c>
      <c r="AP589" t="s">
        <v>74</v>
      </c>
      <c r="AQ589" t="s">
        <v>6293</v>
      </c>
      <c r="AR589" t="s">
        <v>6279</v>
      </c>
      <c r="AS589" t="s">
        <v>74</v>
      </c>
      <c r="AT589" t="s">
        <v>74</v>
      </c>
      <c r="AU589">
        <v>1994</v>
      </c>
      <c r="AV589">
        <v>20</v>
      </c>
      <c r="AW589" t="s">
        <v>74</v>
      </c>
      <c r="AX589" t="s">
        <v>74</v>
      </c>
      <c r="AY589" t="s">
        <v>74</v>
      </c>
      <c r="AZ589" t="s">
        <v>74</v>
      </c>
      <c r="BA589" t="s">
        <v>74</v>
      </c>
      <c r="BB589">
        <v>169</v>
      </c>
      <c r="BC589">
        <v>176</v>
      </c>
      <c r="BD589" t="s">
        <v>74</v>
      </c>
      <c r="BE589" t="s">
        <v>6443</v>
      </c>
      <c r="BF589" t="str">
        <f>HYPERLINK("http://dx.doi.org/10.3189/172756494794587258","http://dx.doi.org/10.3189/172756494794587258")</f>
        <v>http://dx.doi.org/10.3189/172756494794587258</v>
      </c>
      <c r="BG589" t="s">
        <v>74</v>
      </c>
      <c r="BH589" t="s">
        <v>74</v>
      </c>
      <c r="BI589">
        <v>8</v>
      </c>
      <c r="BJ589" t="s">
        <v>6295</v>
      </c>
      <c r="BK589" t="s">
        <v>6008</v>
      </c>
      <c r="BL589" t="s">
        <v>6296</v>
      </c>
      <c r="BM589" t="s">
        <v>6297</v>
      </c>
      <c r="BN589" t="s">
        <v>74</v>
      </c>
      <c r="BO589" t="s">
        <v>334</v>
      </c>
      <c r="BP589" t="s">
        <v>74</v>
      </c>
      <c r="BQ589" t="s">
        <v>74</v>
      </c>
      <c r="BR589" t="s">
        <v>96</v>
      </c>
      <c r="BS589" t="s">
        <v>6444</v>
      </c>
      <c r="BT589" t="str">
        <f>HYPERLINK("https%3A%2F%2Fwww.webofscience.com%2Fwos%2Fwoscc%2Ffull-record%2FWOS:A1994BD16B00027","View Full Record in Web of Science")</f>
        <v>View Full Record in Web of Science</v>
      </c>
    </row>
    <row r="590" spans="1:72" x14ac:dyDescent="0.15">
      <c r="A590" t="s">
        <v>5988</v>
      </c>
      <c r="B590" t="s">
        <v>6445</v>
      </c>
      <c r="C590" t="s">
        <v>74</v>
      </c>
      <c r="D590" t="s">
        <v>6285</v>
      </c>
      <c r="E590" t="s">
        <v>74</v>
      </c>
      <c r="F590" t="s">
        <v>6445</v>
      </c>
      <c r="G590" t="s">
        <v>74</v>
      </c>
      <c r="H590" t="s">
        <v>74</v>
      </c>
      <c r="I590" t="s">
        <v>6446</v>
      </c>
      <c r="J590" t="s">
        <v>6287</v>
      </c>
      <c r="K590" t="s">
        <v>6270</v>
      </c>
      <c r="L590" t="s">
        <v>74</v>
      </c>
      <c r="M590" t="s">
        <v>77</v>
      </c>
      <c r="N590" t="s">
        <v>5994</v>
      </c>
      <c r="O590" t="s">
        <v>6288</v>
      </c>
      <c r="P590" t="s">
        <v>6289</v>
      </c>
      <c r="Q590" t="s">
        <v>6290</v>
      </c>
      <c r="R590" t="s">
        <v>74</v>
      </c>
      <c r="S590" t="s">
        <v>74</v>
      </c>
      <c r="T590" t="s">
        <v>74</v>
      </c>
      <c r="U590" t="s">
        <v>74</v>
      </c>
      <c r="V590" t="s">
        <v>74</v>
      </c>
      <c r="W590" t="s">
        <v>6410</v>
      </c>
      <c r="X590" t="s">
        <v>6411</v>
      </c>
      <c r="Y590" t="s">
        <v>74</v>
      </c>
      <c r="Z590" t="s">
        <v>74</v>
      </c>
      <c r="AA590" t="s">
        <v>74</v>
      </c>
      <c r="AB590" t="s">
        <v>74</v>
      </c>
      <c r="AC590" t="s">
        <v>74</v>
      </c>
      <c r="AD590" t="s">
        <v>74</v>
      </c>
      <c r="AE590" t="s">
        <v>74</v>
      </c>
      <c r="AF590" t="s">
        <v>74</v>
      </c>
      <c r="AG590">
        <v>0</v>
      </c>
      <c r="AH590">
        <v>12</v>
      </c>
      <c r="AI590">
        <v>14</v>
      </c>
      <c r="AJ590">
        <v>0</v>
      </c>
      <c r="AK590">
        <v>0</v>
      </c>
      <c r="AL590" t="s">
        <v>6275</v>
      </c>
      <c r="AM590" t="s">
        <v>927</v>
      </c>
      <c r="AN590" t="s">
        <v>6276</v>
      </c>
      <c r="AO590" t="s">
        <v>6277</v>
      </c>
      <c r="AP590" t="s">
        <v>74</v>
      </c>
      <c r="AQ590" t="s">
        <v>6293</v>
      </c>
      <c r="AR590" t="s">
        <v>6279</v>
      </c>
      <c r="AS590" t="s">
        <v>74</v>
      </c>
      <c r="AT590" t="s">
        <v>74</v>
      </c>
      <c r="AU590">
        <v>1994</v>
      </c>
      <c r="AV590">
        <v>20</v>
      </c>
      <c r="AW590" t="s">
        <v>74</v>
      </c>
      <c r="AX590" t="s">
        <v>74</v>
      </c>
      <c r="AY590" t="s">
        <v>74</v>
      </c>
      <c r="AZ590" t="s">
        <v>74</v>
      </c>
      <c r="BA590" t="s">
        <v>74</v>
      </c>
      <c r="BB590">
        <v>177</v>
      </c>
      <c r="BC590">
        <v>182</v>
      </c>
      <c r="BD590" t="s">
        <v>74</v>
      </c>
      <c r="BE590" t="s">
        <v>6447</v>
      </c>
      <c r="BF590" t="str">
        <f>HYPERLINK("http://dx.doi.org/10.3189/172756494794587113","http://dx.doi.org/10.3189/172756494794587113")</f>
        <v>http://dx.doi.org/10.3189/172756494794587113</v>
      </c>
      <c r="BG590" t="s">
        <v>74</v>
      </c>
      <c r="BH590" t="s">
        <v>74</v>
      </c>
      <c r="BI590">
        <v>6</v>
      </c>
      <c r="BJ590" t="s">
        <v>6295</v>
      </c>
      <c r="BK590" t="s">
        <v>6008</v>
      </c>
      <c r="BL590" t="s">
        <v>6296</v>
      </c>
      <c r="BM590" t="s">
        <v>6297</v>
      </c>
      <c r="BN590" t="s">
        <v>74</v>
      </c>
      <c r="BO590" t="s">
        <v>334</v>
      </c>
      <c r="BP590" t="s">
        <v>74</v>
      </c>
      <c r="BQ590" t="s">
        <v>74</v>
      </c>
      <c r="BR590" t="s">
        <v>96</v>
      </c>
      <c r="BS590" t="s">
        <v>6448</v>
      </c>
      <c r="BT590" t="str">
        <f>HYPERLINK("https%3A%2F%2Fwww.webofscience.com%2Fwos%2Fwoscc%2Ffull-record%2FWOS:A1994BD16B00028","View Full Record in Web of Science")</f>
        <v>View Full Record in Web of Science</v>
      </c>
    </row>
    <row r="591" spans="1:72" x14ac:dyDescent="0.15">
      <c r="A591" t="s">
        <v>5988</v>
      </c>
      <c r="B591" t="s">
        <v>6449</v>
      </c>
      <c r="C591" t="s">
        <v>74</v>
      </c>
      <c r="D591" t="s">
        <v>6285</v>
      </c>
      <c r="E591" t="s">
        <v>74</v>
      </c>
      <c r="F591" t="s">
        <v>6449</v>
      </c>
      <c r="G591" t="s">
        <v>74</v>
      </c>
      <c r="H591" t="s">
        <v>74</v>
      </c>
      <c r="I591" t="s">
        <v>6450</v>
      </c>
      <c r="J591" t="s">
        <v>6287</v>
      </c>
      <c r="K591" t="s">
        <v>6270</v>
      </c>
      <c r="L591" t="s">
        <v>74</v>
      </c>
      <c r="M591" t="s">
        <v>77</v>
      </c>
      <c r="N591" t="s">
        <v>5994</v>
      </c>
      <c r="O591" t="s">
        <v>6288</v>
      </c>
      <c r="P591" t="s">
        <v>6289</v>
      </c>
      <c r="Q591" t="s">
        <v>6290</v>
      </c>
      <c r="R591" t="s">
        <v>74</v>
      </c>
      <c r="S591" t="s">
        <v>74</v>
      </c>
      <c r="T591" t="s">
        <v>74</v>
      </c>
      <c r="U591" t="s">
        <v>74</v>
      </c>
      <c r="V591" t="s">
        <v>74</v>
      </c>
      <c r="W591" t="s">
        <v>6451</v>
      </c>
      <c r="X591" t="s">
        <v>6452</v>
      </c>
      <c r="Y591" t="s">
        <v>74</v>
      </c>
      <c r="Z591" t="s">
        <v>74</v>
      </c>
      <c r="AA591" t="s">
        <v>6453</v>
      </c>
      <c r="AB591" t="s">
        <v>74</v>
      </c>
      <c r="AC591" t="s">
        <v>74</v>
      </c>
      <c r="AD591" t="s">
        <v>74</v>
      </c>
      <c r="AE591" t="s">
        <v>74</v>
      </c>
      <c r="AF591" t="s">
        <v>74</v>
      </c>
      <c r="AG591">
        <v>0</v>
      </c>
      <c r="AH591">
        <v>55</v>
      </c>
      <c r="AI591">
        <v>59</v>
      </c>
      <c r="AJ591">
        <v>0</v>
      </c>
      <c r="AK591">
        <v>7</v>
      </c>
      <c r="AL591" t="s">
        <v>6275</v>
      </c>
      <c r="AM591" t="s">
        <v>927</v>
      </c>
      <c r="AN591" t="s">
        <v>6276</v>
      </c>
      <c r="AO591" t="s">
        <v>6277</v>
      </c>
      <c r="AP591" t="s">
        <v>74</v>
      </c>
      <c r="AQ591" t="s">
        <v>6293</v>
      </c>
      <c r="AR591" t="s">
        <v>6279</v>
      </c>
      <c r="AS591" t="s">
        <v>74</v>
      </c>
      <c r="AT591" t="s">
        <v>74</v>
      </c>
      <c r="AU591">
        <v>1994</v>
      </c>
      <c r="AV591">
        <v>20</v>
      </c>
      <c r="AW591" t="s">
        <v>74</v>
      </c>
      <c r="AX591" t="s">
        <v>74</v>
      </c>
      <c r="AY591" t="s">
        <v>74</v>
      </c>
      <c r="AZ591" t="s">
        <v>74</v>
      </c>
      <c r="BA591" t="s">
        <v>74</v>
      </c>
      <c r="BB591">
        <v>183</v>
      </c>
      <c r="BC591">
        <v>186</v>
      </c>
      <c r="BD591" t="s">
        <v>74</v>
      </c>
      <c r="BE591" t="s">
        <v>6454</v>
      </c>
      <c r="BF591" t="str">
        <f>HYPERLINK("http://dx.doi.org/10.3189/172756494794587276","http://dx.doi.org/10.3189/172756494794587276")</f>
        <v>http://dx.doi.org/10.3189/172756494794587276</v>
      </c>
      <c r="BG591" t="s">
        <v>74</v>
      </c>
      <c r="BH591" t="s">
        <v>74</v>
      </c>
      <c r="BI591">
        <v>4</v>
      </c>
      <c r="BJ591" t="s">
        <v>6295</v>
      </c>
      <c r="BK591" t="s">
        <v>6008</v>
      </c>
      <c r="BL591" t="s">
        <v>6296</v>
      </c>
      <c r="BM591" t="s">
        <v>6297</v>
      </c>
      <c r="BN591" t="s">
        <v>74</v>
      </c>
      <c r="BO591" t="s">
        <v>334</v>
      </c>
      <c r="BP591" t="s">
        <v>74</v>
      </c>
      <c r="BQ591" t="s">
        <v>74</v>
      </c>
      <c r="BR591" t="s">
        <v>96</v>
      </c>
      <c r="BS591" t="s">
        <v>6455</v>
      </c>
      <c r="BT591" t="str">
        <f>HYPERLINK("https%3A%2F%2Fwww.webofscience.com%2Fwos%2Fwoscc%2Ffull-record%2FWOS:A1994BD16B00029","View Full Record in Web of Science")</f>
        <v>View Full Record in Web of Science</v>
      </c>
    </row>
    <row r="592" spans="1:72" x14ac:dyDescent="0.15">
      <c r="A592" t="s">
        <v>5988</v>
      </c>
      <c r="B592" t="s">
        <v>6456</v>
      </c>
      <c r="C592" t="s">
        <v>74</v>
      </c>
      <c r="D592" t="s">
        <v>6285</v>
      </c>
      <c r="E592" t="s">
        <v>74</v>
      </c>
      <c r="F592" t="s">
        <v>6456</v>
      </c>
      <c r="G592" t="s">
        <v>74</v>
      </c>
      <c r="H592" t="s">
        <v>74</v>
      </c>
      <c r="I592" t="s">
        <v>6457</v>
      </c>
      <c r="J592" t="s">
        <v>6287</v>
      </c>
      <c r="K592" t="s">
        <v>6270</v>
      </c>
      <c r="L592" t="s">
        <v>74</v>
      </c>
      <c r="M592" t="s">
        <v>77</v>
      </c>
      <c r="N592" t="s">
        <v>5994</v>
      </c>
      <c r="O592" t="s">
        <v>6288</v>
      </c>
      <c r="P592" t="s">
        <v>6289</v>
      </c>
      <c r="Q592" t="s">
        <v>6290</v>
      </c>
      <c r="R592" t="s">
        <v>74</v>
      </c>
      <c r="S592" t="s">
        <v>74</v>
      </c>
      <c r="T592" t="s">
        <v>74</v>
      </c>
      <c r="U592" t="s">
        <v>74</v>
      </c>
      <c r="V592" t="s">
        <v>74</v>
      </c>
      <c r="W592" t="s">
        <v>6458</v>
      </c>
      <c r="X592" t="s">
        <v>6452</v>
      </c>
      <c r="Y592" t="s">
        <v>74</v>
      </c>
      <c r="Z592" t="s">
        <v>74</v>
      </c>
      <c r="AA592" t="s">
        <v>6453</v>
      </c>
      <c r="AB592" t="s">
        <v>74</v>
      </c>
      <c r="AC592" t="s">
        <v>74</v>
      </c>
      <c r="AD592" t="s">
        <v>74</v>
      </c>
      <c r="AE592" t="s">
        <v>74</v>
      </c>
      <c r="AF592" t="s">
        <v>74</v>
      </c>
      <c r="AG592">
        <v>0</v>
      </c>
      <c r="AH592">
        <v>68</v>
      </c>
      <c r="AI592">
        <v>77</v>
      </c>
      <c r="AJ592">
        <v>0</v>
      </c>
      <c r="AK592">
        <v>8</v>
      </c>
      <c r="AL592" t="s">
        <v>6275</v>
      </c>
      <c r="AM592" t="s">
        <v>927</v>
      </c>
      <c r="AN592" t="s">
        <v>6276</v>
      </c>
      <c r="AO592" t="s">
        <v>6277</v>
      </c>
      <c r="AP592" t="s">
        <v>74</v>
      </c>
      <c r="AQ592" t="s">
        <v>6293</v>
      </c>
      <c r="AR592" t="s">
        <v>6279</v>
      </c>
      <c r="AS592" t="s">
        <v>74</v>
      </c>
      <c r="AT592" t="s">
        <v>74</v>
      </c>
      <c r="AU592">
        <v>1994</v>
      </c>
      <c r="AV592">
        <v>20</v>
      </c>
      <c r="AW592" t="s">
        <v>74</v>
      </c>
      <c r="AX592" t="s">
        <v>74</v>
      </c>
      <c r="AY592" t="s">
        <v>74</v>
      </c>
      <c r="AZ592" t="s">
        <v>74</v>
      </c>
      <c r="BA592" t="s">
        <v>74</v>
      </c>
      <c r="BB592">
        <v>187</v>
      </c>
      <c r="BC592">
        <v>194</v>
      </c>
      <c r="BD592" t="s">
        <v>74</v>
      </c>
      <c r="BE592" t="s">
        <v>6459</v>
      </c>
      <c r="BF592" t="str">
        <f>HYPERLINK("http://dx.doi.org/10.3189/172756494794587032","http://dx.doi.org/10.3189/172756494794587032")</f>
        <v>http://dx.doi.org/10.3189/172756494794587032</v>
      </c>
      <c r="BG592" t="s">
        <v>74</v>
      </c>
      <c r="BH592" t="s">
        <v>74</v>
      </c>
      <c r="BI592">
        <v>8</v>
      </c>
      <c r="BJ592" t="s">
        <v>6295</v>
      </c>
      <c r="BK592" t="s">
        <v>6008</v>
      </c>
      <c r="BL592" t="s">
        <v>6296</v>
      </c>
      <c r="BM592" t="s">
        <v>6297</v>
      </c>
      <c r="BN592" t="s">
        <v>74</v>
      </c>
      <c r="BO592" t="s">
        <v>334</v>
      </c>
      <c r="BP592" t="s">
        <v>74</v>
      </c>
      <c r="BQ592" t="s">
        <v>74</v>
      </c>
      <c r="BR592" t="s">
        <v>96</v>
      </c>
      <c r="BS592" t="s">
        <v>6460</v>
      </c>
      <c r="BT592" t="str">
        <f>HYPERLINK("https%3A%2F%2Fwww.webofscience.com%2Fwos%2Fwoscc%2Ffull-record%2FWOS:A1994BD16B00030","View Full Record in Web of Science")</f>
        <v>View Full Record in Web of Science</v>
      </c>
    </row>
    <row r="593" spans="1:72" x14ac:dyDescent="0.15">
      <c r="A593" t="s">
        <v>5988</v>
      </c>
      <c r="B593" t="s">
        <v>6461</v>
      </c>
      <c r="C593" t="s">
        <v>74</v>
      </c>
      <c r="D593" t="s">
        <v>6285</v>
      </c>
      <c r="E593" t="s">
        <v>74</v>
      </c>
      <c r="F593" t="s">
        <v>6461</v>
      </c>
      <c r="G593" t="s">
        <v>74</v>
      </c>
      <c r="H593" t="s">
        <v>74</v>
      </c>
      <c r="I593" t="s">
        <v>6462</v>
      </c>
      <c r="J593" t="s">
        <v>6287</v>
      </c>
      <c r="K593" t="s">
        <v>6270</v>
      </c>
      <c r="L593" t="s">
        <v>74</v>
      </c>
      <c r="M593" t="s">
        <v>77</v>
      </c>
      <c r="N593" t="s">
        <v>5994</v>
      </c>
      <c r="O593" t="s">
        <v>6288</v>
      </c>
      <c r="P593" t="s">
        <v>6289</v>
      </c>
      <c r="Q593" t="s">
        <v>6290</v>
      </c>
      <c r="R593" t="s">
        <v>74</v>
      </c>
      <c r="S593" t="s">
        <v>74</v>
      </c>
      <c r="T593" t="s">
        <v>74</v>
      </c>
      <c r="U593" t="s">
        <v>74</v>
      </c>
      <c r="V593" t="s">
        <v>74</v>
      </c>
      <c r="W593" t="s">
        <v>6306</v>
      </c>
      <c r="X593" t="s">
        <v>74</v>
      </c>
      <c r="Y593" t="s">
        <v>74</v>
      </c>
      <c r="Z593" t="s">
        <v>74</v>
      </c>
      <c r="AA593" t="s">
        <v>6463</v>
      </c>
      <c r="AB593" t="s">
        <v>6464</v>
      </c>
      <c r="AC593" t="s">
        <v>74</v>
      </c>
      <c r="AD593" t="s">
        <v>74</v>
      </c>
      <c r="AE593" t="s">
        <v>74</v>
      </c>
      <c r="AF593" t="s">
        <v>74</v>
      </c>
      <c r="AG593">
        <v>0</v>
      </c>
      <c r="AH593">
        <v>43</v>
      </c>
      <c r="AI593">
        <v>48</v>
      </c>
      <c r="AJ593">
        <v>0</v>
      </c>
      <c r="AK593">
        <v>2</v>
      </c>
      <c r="AL593" t="s">
        <v>6275</v>
      </c>
      <c r="AM593" t="s">
        <v>927</v>
      </c>
      <c r="AN593" t="s">
        <v>6276</v>
      </c>
      <c r="AO593" t="s">
        <v>6277</v>
      </c>
      <c r="AP593" t="s">
        <v>74</v>
      </c>
      <c r="AQ593" t="s">
        <v>6293</v>
      </c>
      <c r="AR593" t="s">
        <v>6279</v>
      </c>
      <c r="AS593" t="s">
        <v>74</v>
      </c>
      <c r="AT593" t="s">
        <v>74</v>
      </c>
      <c r="AU593">
        <v>1994</v>
      </c>
      <c r="AV593">
        <v>20</v>
      </c>
      <c r="AW593" t="s">
        <v>74</v>
      </c>
      <c r="AX593" t="s">
        <v>74</v>
      </c>
      <c r="AY593" t="s">
        <v>74</v>
      </c>
      <c r="AZ593" t="s">
        <v>74</v>
      </c>
      <c r="BA593" t="s">
        <v>74</v>
      </c>
      <c r="BB593">
        <v>195</v>
      </c>
      <c r="BC593">
        <v>201</v>
      </c>
      <c r="BD593" t="s">
        <v>74</v>
      </c>
      <c r="BE593" t="s">
        <v>6465</v>
      </c>
      <c r="BF593" t="str">
        <f>HYPERLINK("http://dx.doi.org/10.3189/172756494794587096","http://dx.doi.org/10.3189/172756494794587096")</f>
        <v>http://dx.doi.org/10.3189/172756494794587096</v>
      </c>
      <c r="BG593" t="s">
        <v>74</v>
      </c>
      <c r="BH593" t="s">
        <v>74</v>
      </c>
      <c r="BI593">
        <v>7</v>
      </c>
      <c r="BJ593" t="s">
        <v>6295</v>
      </c>
      <c r="BK593" t="s">
        <v>6008</v>
      </c>
      <c r="BL593" t="s">
        <v>6296</v>
      </c>
      <c r="BM593" t="s">
        <v>6297</v>
      </c>
      <c r="BN593" t="s">
        <v>74</v>
      </c>
      <c r="BO593" t="s">
        <v>334</v>
      </c>
      <c r="BP593" t="s">
        <v>74</v>
      </c>
      <c r="BQ593" t="s">
        <v>74</v>
      </c>
      <c r="BR593" t="s">
        <v>96</v>
      </c>
      <c r="BS593" t="s">
        <v>6466</v>
      </c>
      <c r="BT593" t="str">
        <f>HYPERLINK("https%3A%2F%2Fwww.webofscience.com%2Fwos%2Fwoscc%2Ffull-record%2FWOS:A1994BD16B00031","View Full Record in Web of Science")</f>
        <v>View Full Record in Web of Science</v>
      </c>
    </row>
    <row r="594" spans="1:72" x14ac:dyDescent="0.15">
      <c r="A594" t="s">
        <v>5988</v>
      </c>
      <c r="B594" t="s">
        <v>6467</v>
      </c>
      <c r="C594" t="s">
        <v>74</v>
      </c>
      <c r="D594" t="s">
        <v>6285</v>
      </c>
      <c r="E594" t="s">
        <v>74</v>
      </c>
      <c r="F594" t="s">
        <v>6467</v>
      </c>
      <c r="G594" t="s">
        <v>74</v>
      </c>
      <c r="H594" t="s">
        <v>74</v>
      </c>
      <c r="I594" t="s">
        <v>6468</v>
      </c>
      <c r="J594" t="s">
        <v>6287</v>
      </c>
      <c r="K594" t="s">
        <v>6270</v>
      </c>
      <c r="L594" t="s">
        <v>74</v>
      </c>
      <c r="M594" t="s">
        <v>77</v>
      </c>
      <c r="N594" t="s">
        <v>5994</v>
      </c>
      <c r="O594" t="s">
        <v>6288</v>
      </c>
      <c r="P594" t="s">
        <v>6289</v>
      </c>
      <c r="Q594" t="s">
        <v>6290</v>
      </c>
      <c r="R594" t="s">
        <v>74</v>
      </c>
      <c r="S594" t="s">
        <v>74</v>
      </c>
      <c r="T594" t="s">
        <v>74</v>
      </c>
      <c r="U594" t="s">
        <v>74</v>
      </c>
      <c r="V594" t="s">
        <v>74</v>
      </c>
      <c r="W594" t="s">
        <v>6469</v>
      </c>
      <c r="X594" t="s">
        <v>6470</v>
      </c>
      <c r="Y594" t="s">
        <v>74</v>
      </c>
      <c r="Z594" t="s">
        <v>74</v>
      </c>
      <c r="AA594" t="s">
        <v>6471</v>
      </c>
      <c r="AB594" t="s">
        <v>6472</v>
      </c>
      <c r="AC594" t="s">
        <v>74</v>
      </c>
      <c r="AD594" t="s">
        <v>74</v>
      </c>
      <c r="AE594" t="s">
        <v>74</v>
      </c>
      <c r="AF594" t="s">
        <v>74</v>
      </c>
      <c r="AG594">
        <v>0</v>
      </c>
      <c r="AH594">
        <v>21</v>
      </c>
      <c r="AI594">
        <v>24</v>
      </c>
      <c r="AJ594">
        <v>0</v>
      </c>
      <c r="AK594">
        <v>0</v>
      </c>
      <c r="AL594" t="s">
        <v>6275</v>
      </c>
      <c r="AM594" t="s">
        <v>927</v>
      </c>
      <c r="AN594" t="s">
        <v>6276</v>
      </c>
      <c r="AO594" t="s">
        <v>6277</v>
      </c>
      <c r="AP594" t="s">
        <v>74</v>
      </c>
      <c r="AQ594" t="s">
        <v>6293</v>
      </c>
      <c r="AR594" t="s">
        <v>6279</v>
      </c>
      <c r="AS594" t="s">
        <v>74</v>
      </c>
      <c r="AT594" t="s">
        <v>74</v>
      </c>
      <c r="AU594">
        <v>1994</v>
      </c>
      <c r="AV594">
        <v>20</v>
      </c>
      <c r="AW594" t="s">
        <v>74</v>
      </c>
      <c r="AX594" t="s">
        <v>74</v>
      </c>
      <c r="AY594" t="s">
        <v>74</v>
      </c>
      <c r="AZ594" t="s">
        <v>74</v>
      </c>
      <c r="BA594" t="s">
        <v>74</v>
      </c>
      <c r="BB594">
        <v>202</v>
      </c>
      <c r="BC594">
        <v>206</v>
      </c>
      <c r="BD594" t="s">
        <v>74</v>
      </c>
      <c r="BE594" t="s">
        <v>6473</v>
      </c>
      <c r="BF594" t="str">
        <f>HYPERLINK("http://dx.doi.org/10.3189/172756494794587393","http://dx.doi.org/10.3189/172756494794587393")</f>
        <v>http://dx.doi.org/10.3189/172756494794587393</v>
      </c>
      <c r="BG594" t="s">
        <v>74</v>
      </c>
      <c r="BH594" t="s">
        <v>74</v>
      </c>
      <c r="BI594">
        <v>5</v>
      </c>
      <c r="BJ594" t="s">
        <v>6295</v>
      </c>
      <c r="BK594" t="s">
        <v>6008</v>
      </c>
      <c r="BL594" t="s">
        <v>6296</v>
      </c>
      <c r="BM594" t="s">
        <v>6297</v>
      </c>
      <c r="BN594" t="s">
        <v>74</v>
      </c>
      <c r="BO594" t="s">
        <v>334</v>
      </c>
      <c r="BP594" t="s">
        <v>74</v>
      </c>
      <c r="BQ594" t="s">
        <v>74</v>
      </c>
      <c r="BR594" t="s">
        <v>96</v>
      </c>
      <c r="BS594" t="s">
        <v>6474</v>
      </c>
      <c r="BT594" t="str">
        <f>HYPERLINK("https%3A%2F%2Fwww.webofscience.com%2Fwos%2Fwoscc%2Ffull-record%2FWOS:A1994BD16B00032","View Full Record in Web of Science")</f>
        <v>View Full Record in Web of Science</v>
      </c>
    </row>
    <row r="595" spans="1:72" x14ac:dyDescent="0.15">
      <c r="A595" t="s">
        <v>5988</v>
      </c>
      <c r="B595" t="s">
        <v>6475</v>
      </c>
      <c r="C595" t="s">
        <v>74</v>
      </c>
      <c r="D595" t="s">
        <v>6285</v>
      </c>
      <c r="E595" t="s">
        <v>74</v>
      </c>
      <c r="F595" t="s">
        <v>6475</v>
      </c>
      <c r="G595" t="s">
        <v>74</v>
      </c>
      <c r="H595" t="s">
        <v>74</v>
      </c>
      <c r="I595" t="s">
        <v>6476</v>
      </c>
      <c r="J595" t="s">
        <v>6287</v>
      </c>
      <c r="K595" t="s">
        <v>6270</v>
      </c>
      <c r="L595" t="s">
        <v>74</v>
      </c>
      <c r="M595" t="s">
        <v>77</v>
      </c>
      <c r="N595" t="s">
        <v>5994</v>
      </c>
      <c r="O595" t="s">
        <v>6288</v>
      </c>
      <c r="P595" t="s">
        <v>6289</v>
      </c>
      <c r="Q595" t="s">
        <v>6290</v>
      </c>
      <c r="R595" t="s">
        <v>74</v>
      </c>
      <c r="S595" t="s">
        <v>74</v>
      </c>
      <c r="T595" t="s">
        <v>74</v>
      </c>
      <c r="U595" t="s">
        <v>74</v>
      </c>
      <c r="V595" t="s">
        <v>74</v>
      </c>
      <c r="W595" t="s">
        <v>6477</v>
      </c>
      <c r="X595" t="s">
        <v>6478</v>
      </c>
      <c r="Y595" t="s">
        <v>74</v>
      </c>
      <c r="Z595" t="s">
        <v>74</v>
      </c>
      <c r="AA595" t="s">
        <v>6479</v>
      </c>
      <c r="AB595" t="s">
        <v>6480</v>
      </c>
      <c r="AC595" t="s">
        <v>74</v>
      </c>
      <c r="AD595" t="s">
        <v>74</v>
      </c>
      <c r="AE595" t="s">
        <v>74</v>
      </c>
      <c r="AF595" t="s">
        <v>74</v>
      </c>
      <c r="AG595">
        <v>0</v>
      </c>
      <c r="AH595">
        <v>17</v>
      </c>
      <c r="AI595">
        <v>22</v>
      </c>
      <c r="AJ595">
        <v>0</v>
      </c>
      <c r="AK595">
        <v>1</v>
      </c>
      <c r="AL595" t="s">
        <v>6275</v>
      </c>
      <c r="AM595" t="s">
        <v>927</v>
      </c>
      <c r="AN595" t="s">
        <v>6276</v>
      </c>
      <c r="AO595" t="s">
        <v>6277</v>
      </c>
      <c r="AP595" t="s">
        <v>74</v>
      </c>
      <c r="AQ595" t="s">
        <v>6293</v>
      </c>
      <c r="AR595" t="s">
        <v>6279</v>
      </c>
      <c r="AS595" t="s">
        <v>74</v>
      </c>
      <c r="AT595" t="s">
        <v>74</v>
      </c>
      <c r="AU595">
        <v>1994</v>
      </c>
      <c r="AV595">
        <v>20</v>
      </c>
      <c r="AW595" t="s">
        <v>74</v>
      </c>
      <c r="AX595" t="s">
        <v>74</v>
      </c>
      <c r="AY595" t="s">
        <v>74</v>
      </c>
      <c r="AZ595" t="s">
        <v>74</v>
      </c>
      <c r="BA595" t="s">
        <v>74</v>
      </c>
      <c r="BB595">
        <v>207</v>
      </c>
      <c r="BC595">
        <v>214</v>
      </c>
      <c r="BD595" t="s">
        <v>74</v>
      </c>
      <c r="BE595" t="s">
        <v>6481</v>
      </c>
      <c r="BF595" t="str">
        <f>HYPERLINK("http://dx.doi.org/10.3189/172756494794587564","http://dx.doi.org/10.3189/172756494794587564")</f>
        <v>http://dx.doi.org/10.3189/172756494794587564</v>
      </c>
      <c r="BG595" t="s">
        <v>74</v>
      </c>
      <c r="BH595" t="s">
        <v>74</v>
      </c>
      <c r="BI595">
        <v>8</v>
      </c>
      <c r="BJ595" t="s">
        <v>6295</v>
      </c>
      <c r="BK595" t="s">
        <v>6008</v>
      </c>
      <c r="BL595" t="s">
        <v>6296</v>
      </c>
      <c r="BM595" t="s">
        <v>6297</v>
      </c>
      <c r="BN595" t="s">
        <v>74</v>
      </c>
      <c r="BO595" t="s">
        <v>334</v>
      </c>
      <c r="BP595" t="s">
        <v>74</v>
      </c>
      <c r="BQ595" t="s">
        <v>74</v>
      </c>
      <c r="BR595" t="s">
        <v>96</v>
      </c>
      <c r="BS595" t="s">
        <v>6482</v>
      </c>
      <c r="BT595" t="str">
        <f>HYPERLINK("https%3A%2F%2Fwww.webofscience.com%2Fwos%2Fwoscc%2Ffull-record%2FWOS:A1994BD16B00033","View Full Record in Web of Science")</f>
        <v>View Full Record in Web of Science</v>
      </c>
    </row>
    <row r="596" spans="1:72" x14ac:dyDescent="0.15">
      <c r="A596" t="s">
        <v>5988</v>
      </c>
      <c r="B596" t="s">
        <v>6483</v>
      </c>
      <c r="C596" t="s">
        <v>74</v>
      </c>
      <c r="D596" t="s">
        <v>6285</v>
      </c>
      <c r="E596" t="s">
        <v>74</v>
      </c>
      <c r="F596" t="s">
        <v>6483</v>
      </c>
      <c r="G596" t="s">
        <v>74</v>
      </c>
      <c r="H596" t="s">
        <v>74</v>
      </c>
      <c r="I596" t="s">
        <v>6484</v>
      </c>
      <c r="J596" t="s">
        <v>6287</v>
      </c>
      <c r="K596" t="s">
        <v>6270</v>
      </c>
      <c r="L596" t="s">
        <v>74</v>
      </c>
      <c r="M596" t="s">
        <v>77</v>
      </c>
      <c r="N596" t="s">
        <v>5994</v>
      </c>
      <c r="O596" t="s">
        <v>6288</v>
      </c>
      <c r="P596" t="s">
        <v>6289</v>
      </c>
      <c r="Q596" t="s">
        <v>6290</v>
      </c>
      <c r="R596" t="s">
        <v>74</v>
      </c>
      <c r="S596" t="s">
        <v>74</v>
      </c>
      <c r="T596" t="s">
        <v>74</v>
      </c>
      <c r="U596" t="s">
        <v>74</v>
      </c>
      <c r="V596" t="s">
        <v>74</v>
      </c>
      <c r="W596" t="s">
        <v>6485</v>
      </c>
      <c r="X596" t="s">
        <v>282</v>
      </c>
      <c r="Y596" t="s">
        <v>74</v>
      </c>
      <c r="Z596" t="s">
        <v>74</v>
      </c>
      <c r="AA596" t="s">
        <v>74</v>
      </c>
      <c r="AB596" t="s">
        <v>74</v>
      </c>
      <c r="AC596" t="s">
        <v>74</v>
      </c>
      <c r="AD596" t="s">
        <v>74</v>
      </c>
      <c r="AE596" t="s">
        <v>74</v>
      </c>
      <c r="AF596" t="s">
        <v>74</v>
      </c>
      <c r="AG596">
        <v>0</v>
      </c>
      <c r="AH596">
        <v>6</v>
      </c>
      <c r="AI596">
        <v>6</v>
      </c>
      <c r="AJ596">
        <v>0</v>
      </c>
      <c r="AK596">
        <v>4</v>
      </c>
      <c r="AL596" t="s">
        <v>6275</v>
      </c>
      <c r="AM596" t="s">
        <v>927</v>
      </c>
      <c r="AN596" t="s">
        <v>6276</v>
      </c>
      <c r="AO596" t="s">
        <v>6277</v>
      </c>
      <c r="AP596" t="s">
        <v>74</v>
      </c>
      <c r="AQ596" t="s">
        <v>6293</v>
      </c>
      <c r="AR596" t="s">
        <v>6279</v>
      </c>
      <c r="AS596" t="s">
        <v>74</v>
      </c>
      <c r="AT596" t="s">
        <v>74</v>
      </c>
      <c r="AU596">
        <v>1994</v>
      </c>
      <c r="AV596">
        <v>20</v>
      </c>
      <c r="AW596" t="s">
        <v>74</v>
      </c>
      <c r="AX596" t="s">
        <v>74</v>
      </c>
      <c r="AY596" t="s">
        <v>74</v>
      </c>
      <c r="AZ596" t="s">
        <v>74</v>
      </c>
      <c r="BA596" t="s">
        <v>74</v>
      </c>
      <c r="BB596">
        <v>215</v>
      </c>
      <c r="BC596">
        <v>218</v>
      </c>
      <c r="BD596" t="s">
        <v>74</v>
      </c>
      <c r="BE596" t="s">
        <v>6486</v>
      </c>
      <c r="BF596" t="str">
        <f>HYPERLINK("http://dx.doi.org/10.3189/172756494794586952","http://dx.doi.org/10.3189/172756494794586952")</f>
        <v>http://dx.doi.org/10.3189/172756494794586952</v>
      </c>
      <c r="BG596" t="s">
        <v>74</v>
      </c>
      <c r="BH596" t="s">
        <v>74</v>
      </c>
      <c r="BI596">
        <v>4</v>
      </c>
      <c r="BJ596" t="s">
        <v>6295</v>
      </c>
      <c r="BK596" t="s">
        <v>6008</v>
      </c>
      <c r="BL596" t="s">
        <v>6296</v>
      </c>
      <c r="BM596" t="s">
        <v>6297</v>
      </c>
      <c r="BN596" t="s">
        <v>74</v>
      </c>
      <c r="BO596" t="s">
        <v>334</v>
      </c>
      <c r="BP596" t="s">
        <v>74</v>
      </c>
      <c r="BQ596" t="s">
        <v>74</v>
      </c>
      <c r="BR596" t="s">
        <v>96</v>
      </c>
      <c r="BS596" t="s">
        <v>6487</v>
      </c>
      <c r="BT596" t="str">
        <f>HYPERLINK("https%3A%2F%2Fwww.webofscience.com%2Fwos%2Fwoscc%2Ffull-record%2FWOS:A1994BD16B00034","View Full Record in Web of Science")</f>
        <v>View Full Record in Web of Science</v>
      </c>
    </row>
    <row r="597" spans="1:72" x14ac:dyDescent="0.15">
      <c r="A597" t="s">
        <v>5988</v>
      </c>
      <c r="B597" t="s">
        <v>6488</v>
      </c>
      <c r="C597" t="s">
        <v>74</v>
      </c>
      <c r="D597" t="s">
        <v>6285</v>
      </c>
      <c r="E597" t="s">
        <v>74</v>
      </c>
      <c r="F597" t="s">
        <v>6488</v>
      </c>
      <c r="G597" t="s">
        <v>74</v>
      </c>
      <c r="H597" t="s">
        <v>74</v>
      </c>
      <c r="I597" t="s">
        <v>6489</v>
      </c>
      <c r="J597" t="s">
        <v>6287</v>
      </c>
      <c r="K597" t="s">
        <v>6270</v>
      </c>
      <c r="L597" t="s">
        <v>74</v>
      </c>
      <c r="M597" t="s">
        <v>77</v>
      </c>
      <c r="N597" t="s">
        <v>5994</v>
      </c>
      <c r="O597" t="s">
        <v>6288</v>
      </c>
      <c r="P597" t="s">
        <v>6289</v>
      </c>
      <c r="Q597" t="s">
        <v>6290</v>
      </c>
      <c r="R597" t="s">
        <v>74</v>
      </c>
      <c r="S597" t="s">
        <v>74</v>
      </c>
      <c r="T597" t="s">
        <v>74</v>
      </c>
      <c r="U597" t="s">
        <v>74</v>
      </c>
      <c r="V597" t="s">
        <v>74</v>
      </c>
      <c r="W597" t="s">
        <v>6490</v>
      </c>
      <c r="X597" t="s">
        <v>282</v>
      </c>
      <c r="Y597" t="s">
        <v>74</v>
      </c>
      <c r="Z597" t="s">
        <v>74</v>
      </c>
      <c r="AA597" t="s">
        <v>74</v>
      </c>
      <c r="AB597" t="s">
        <v>74</v>
      </c>
      <c r="AC597" t="s">
        <v>74</v>
      </c>
      <c r="AD597" t="s">
        <v>74</v>
      </c>
      <c r="AE597" t="s">
        <v>74</v>
      </c>
      <c r="AF597" t="s">
        <v>74</v>
      </c>
      <c r="AG597">
        <v>0</v>
      </c>
      <c r="AH597">
        <v>23</v>
      </c>
      <c r="AI597">
        <v>26</v>
      </c>
      <c r="AJ597">
        <v>0</v>
      </c>
      <c r="AK597">
        <v>0</v>
      </c>
      <c r="AL597" t="s">
        <v>6275</v>
      </c>
      <c r="AM597" t="s">
        <v>927</v>
      </c>
      <c r="AN597" t="s">
        <v>6276</v>
      </c>
      <c r="AO597" t="s">
        <v>6277</v>
      </c>
      <c r="AP597" t="s">
        <v>74</v>
      </c>
      <c r="AQ597" t="s">
        <v>6293</v>
      </c>
      <c r="AR597" t="s">
        <v>6279</v>
      </c>
      <c r="AS597" t="s">
        <v>74</v>
      </c>
      <c r="AT597" t="s">
        <v>74</v>
      </c>
      <c r="AU597">
        <v>1994</v>
      </c>
      <c r="AV597">
        <v>20</v>
      </c>
      <c r="AW597" t="s">
        <v>74</v>
      </c>
      <c r="AX597" t="s">
        <v>74</v>
      </c>
      <c r="AY597" t="s">
        <v>74</v>
      </c>
      <c r="AZ597" t="s">
        <v>74</v>
      </c>
      <c r="BA597" t="s">
        <v>74</v>
      </c>
      <c r="BB597">
        <v>219</v>
      </c>
      <c r="BC597">
        <v>225</v>
      </c>
      <c r="BD597" t="s">
        <v>74</v>
      </c>
      <c r="BE597" t="s">
        <v>6491</v>
      </c>
      <c r="BF597" t="str">
        <f>HYPERLINK("http://dx.doi.org/10.3189/172756494794587014","http://dx.doi.org/10.3189/172756494794587014")</f>
        <v>http://dx.doi.org/10.3189/172756494794587014</v>
      </c>
      <c r="BG597" t="s">
        <v>74</v>
      </c>
      <c r="BH597" t="s">
        <v>74</v>
      </c>
      <c r="BI597">
        <v>7</v>
      </c>
      <c r="BJ597" t="s">
        <v>6295</v>
      </c>
      <c r="BK597" t="s">
        <v>6008</v>
      </c>
      <c r="BL597" t="s">
        <v>6296</v>
      </c>
      <c r="BM597" t="s">
        <v>6297</v>
      </c>
      <c r="BN597" t="s">
        <v>74</v>
      </c>
      <c r="BO597" t="s">
        <v>334</v>
      </c>
      <c r="BP597" t="s">
        <v>74</v>
      </c>
      <c r="BQ597" t="s">
        <v>74</v>
      </c>
      <c r="BR597" t="s">
        <v>96</v>
      </c>
      <c r="BS597" t="s">
        <v>6492</v>
      </c>
      <c r="BT597" t="str">
        <f>HYPERLINK("https%3A%2F%2Fwww.webofscience.com%2Fwos%2Fwoscc%2Ffull-record%2FWOS:A1994BD16B00035","View Full Record in Web of Science")</f>
        <v>View Full Record in Web of Science</v>
      </c>
    </row>
    <row r="598" spans="1:72" x14ac:dyDescent="0.15">
      <c r="A598" t="s">
        <v>5988</v>
      </c>
      <c r="B598" t="s">
        <v>6493</v>
      </c>
      <c r="C598" t="s">
        <v>74</v>
      </c>
      <c r="D598" t="s">
        <v>6285</v>
      </c>
      <c r="E598" t="s">
        <v>74</v>
      </c>
      <c r="F598" t="s">
        <v>6493</v>
      </c>
      <c r="G598" t="s">
        <v>74</v>
      </c>
      <c r="H598" t="s">
        <v>74</v>
      </c>
      <c r="I598" t="s">
        <v>6494</v>
      </c>
      <c r="J598" t="s">
        <v>6287</v>
      </c>
      <c r="K598" t="s">
        <v>6270</v>
      </c>
      <c r="L598" t="s">
        <v>74</v>
      </c>
      <c r="M598" t="s">
        <v>77</v>
      </c>
      <c r="N598" t="s">
        <v>5994</v>
      </c>
      <c r="O598" t="s">
        <v>6288</v>
      </c>
      <c r="P598" t="s">
        <v>6289</v>
      </c>
      <c r="Q598" t="s">
        <v>6290</v>
      </c>
      <c r="R598" t="s">
        <v>74</v>
      </c>
      <c r="S598" t="s">
        <v>74</v>
      </c>
      <c r="T598" t="s">
        <v>74</v>
      </c>
      <c r="U598" t="s">
        <v>74</v>
      </c>
      <c r="V598" t="s">
        <v>74</v>
      </c>
      <c r="W598" t="s">
        <v>6495</v>
      </c>
      <c r="X598" t="s">
        <v>6496</v>
      </c>
      <c r="Y598" t="s">
        <v>74</v>
      </c>
      <c r="Z598" t="s">
        <v>74</v>
      </c>
      <c r="AA598" t="s">
        <v>6497</v>
      </c>
      <c r="AB598" t="s">
        <v>6498</v>
      </c>
      <c r="AC598" t="s">
        <v>74</v>
      </c>
      <c r="AD598" t="s">
        <v>74</v>
      </c>
      <c r="AE598" t="s">
        <v>74</v>
      </c>
      <c r="AF598" t="s">
        <v>74</v>
      </c>
      <c r="AG598">
        <v>0</v>
      </c>
      <c r="AH598">
        <v>6</v>
      </c>
      <c r="AI598">
        <v>6</v>
      </c>
      <c r="AJ598">
        <v>0</v>
      </c>
      <c r="AK598">
        <v>0</v>
      </c>
      <c r="AL598" t="s">
        <v>6275</v>
      </c>
      <c r="AM598" t="s">
        <v>927</v>
      </c>
      <c r="AN598" t="s">
        <v>6276</v>
      </c>
      <c r="AO598" t="s">
        <v>6277</v>
      </c>
      <c r="AP598" t="s">
        <v>74</v>
      </c>
      <c r="AQ598" t="s">
        <v>6293</v>
      </c>
      <c r="AR598" t="s">
        <v>6279</v>
      </c>
      <c r="AS598" t="s">
        <v>74</v>
      </c>
      <c r="AT598" t="s">
        <v>74</v>
      </c>
      <c r="AU598">
        <v>1994</v>
      </c>
      <c r="AV598">
        <v>20</v>
      </c>
      <c r="AW598" t="s">
        <v>74</v>
      </c>
      <c r="AX598" t="s">
        <v>74</v>
      </c>
      <c r="AY598" t="s">
        <v>74</v>
      </c>
      <c r="AZ598" t="s">
        <v>74</v>
      </c>
      <c r="BA598" t="s">
        <v>74</v>
      </c>
      <c r="BB598">
        <v>226</v>
      </c>
      <c r="BC598">
        <v>230</v>
      </c>
      <c r="BD598" t="s">
        <v>74</v>
      </c>
      <c r="BE598" t="s">
        <v>6499</v>
      </c>
      <c r="BF598" t="str">
        <f>HYPERLINK("http://dx.doi.org/10.3189/172756494794587528","http://dx.doi.org/10.3189/172756494794587528")</f>
        <v>http://dx.doi.org/10.3189/172756494794587528</v>
      </c>
      <c r="BG598" t="s">
        <v>74</v>
      </c>
      <c r="BH598" t="s">
        <v>74</v>
      </c>
      <c r="BI598">
        <v>5</v>
      </c>
      <c r="BJ598" t="s">
        <v>6295</v>
      </c>
      <c r="BK598" t="s">
        <v>6008</v>
      </c>
      <c r="BL598" t="s">
        <v>6296</v>
      </c>
      <c r="BM598" t="s">
        <v>6297</v>
      </c>
      <c r="BN598" t="s">
        <v>74</v>
      </c>
      <c r="BO598" t="s">
        <v>334</v>
      </c>
      <c r="BP598" t="s">
        <v>74</v>
      </c>
      <c r="BQ598" t="s">
        <v>74</v>
      </c>
      <c r="BR598" t="s">
        <v>96</v>
      </c>
      <c r="BS598" t="s">
        <v>6500</v>
      </c>
      <c r="BT598" t="str">
        <f>HYPERLINK("https%3A%2F%2Fwww.webofscience.com%2Fwos%2Fwoscc%2Ffull-record%2FWOS:A1994BD16B00036","View Full Record in Web of Science")</f>
        <v>View Full Record in Web of Science</v>
      </c>
    </row>
    <row r="599" spans="1:72" x14ac:dyDescent="0.15">
      <c r="A599" t="s">
        <v>5988</v>
      </c>
      <c r="B599" t="s">
        <v>6501</v>
      </c>
      <c r="C599" t="s">
        <v>74</v>
      </c>
      <c r="D599" t="s">
        <v>6285</v>
      </c>
      <c r="E599" t="s">
        <v>74</v>
      </c>
      <c r="F599" t="s">
        <v>6501</v>
      </c>
      <c r="G599" t="s">
        <v>74</v>
      </c>
      <c r="H599" t="s">
        <v>74</v>
      </c>
      <c r="I599" t="s">
        <v>6502</v>
      </c>
      <c r="J599" t="s">
        <v>6287</v>
      </c>
      <c r="K599" t="s">
        <v>6270</v>
      </c>
      <c r="L599" t="s">
        <v>74</v>
      </c>
      <c r="M599" t="s">
        <v>77</v>
      </c>
      <c r="N599" t="s">
        <v>5994</v>
      </c>
      <c r="O599" t="s">
        <v>6288</v>
      </c>
      <c r="P599" t="s">
        <v>6289</v>
      </c>
      <c r="Q599" t="s">
        <v>6290</v>
      </c>
      <c r="R599" t="s">
        <v>74</v>
      </c>
      <c r="S599" t="s">
        <v>74</v>
      </c>
      <c r="T599" t="s">
        <v>74</v>
      </c>
      <c r="U599" t="s">
        <v>74</v>
      </c>
      <c r="V599" t="s">
        <v>74</v>
      </c>
      <c r="W599" t="s">
        <v>6503</v>
      </c>
      <c r="X599" t="s">
        <v>6504</v>
      </c>
      <c r="Y599" t="s">
        <v>74</v>
      </c>
      <c r="Z599" t="s">
        <v>74</v>
      </c>
      <c r="AA599" t="s">
        <v>74</v>
      </c>
      <c r="AB599" t="s">
        <v>74</v>
      </c>
      <c r="AC599" t="s">
        <v>74</v>
      </c>
      <c r="AD599" t="s">
        <v>74</v>
      </c>
      <c r="AE599" t="s">
        <v>74</v>
      </c>
      <c r="AF599" t="s">
        <v>74</v>
      </c>
      <c r="AG599">
        <v>0</v>
      </c>
      <c r="AH599">
        <v>3</v>
      </c>
      <c r="AI599">
        <v>3</v>
      </c>
      <c r="AJ599">
        <v>0</v>
      </c>
      <c r="AK599">
        <v>2</v>
      </c>
      <c r="AL599" t="s">
        <v>6275</v>
      </c>
      <c r="AM599" t="s">
        <v>927</v>
      </c>
      <c r="AN599" t="s">
        <v>6276</v>
      </c>
      <c r="AO599" t="s">
        <v>6277</v>
      </c>
      <c r="AP599" t="s">
        <v>74</v>
      </c>
      <c r="AQ599" t="s">
        <v>6293</v>
      </c>
      <c r="AR599" t="s">
        <v>6279</v>
      </c>
      <c r="AS599" t="s">
        <v>74</v>
      </c>
      <c r="AT599" t="s">
        <v>74</v>
      </c>
      <c r="AU599">
        <v>1994</v>
      </c>
      <c r="AV599">
        <v>20</v>
      </c>
      <c r="AW599" t="s">
        <v>74</v>
      </c>
      <c r="AX599" t="s">
        <v>74</v>
      </c>
      <c r="AY599" t="s">
        <v>74</v>
      </c>
      <c r="AZ599" t="s">
        <v>74</v>
      </c>
      <c r="BA599" t="s">
        <v>74</v>
      </c>
      <c r="BB599">
        <v>231</v>
      </c>
      <c r="BC599">
        <v>236</v>
      </c>
      <c r="BD599" t="s">
        <v>74</v>
      </c>
      <c r="BE599" t="s">
        <v>6505</v>
      </c>
      <c r="BF599" t="str">
        <f>HYPERLINK("http://dx.doi.org/10.3189/172756494794587005","http://dx.doi.org/10.3189/172756494794587005")</f>
        <v>http://dx.doi.org/10.3189/172756494794587005</v>
      </c>
      <c r="BG599" t="s">
        <v>74</v>
      </c>
      <c r="BH599" t="s">
        <v>74</v>
      </c>
      <c r="BI599">
        <v>6</v>
      </c>
      <c r="BJ599" t="s">
        <v>6295</v>
      </c>
      <c r="BK599" t="s">
        <v>6008</v>
      </c>
      <c r="BL599" t="s">
        <v>6296</v>
      </c>
      <c r="BM599" t="s">
        <v>6297</v>
      </c>
      <c r="BN599" t="s">
        <v>74</v>
      </c>
      <c r="BO599" t="s">
        <v>334</v>
      </c>
      <c r="BP599" t="s">
        <v>74</v>
      </c>
      <c r="BQ599" t="s">
        <v>74</v>
      </c>
      <c r="BR599" t="s">
        <v>96</v>
      </c>
      <c r="BS599" t="s">
        <v>6506</v>
      </c>
      <c r="BT599" t="str">
        <f>HYPERLINK("https%3A%2F%2Fwww.webofscience.com%2Fwos%2Fwoscc%2Ffull-record%2FWOS:A1994BD16B00037","View Full Record in Web of Science")</f>
        <v>View Full Record in Web of Science</v>
      </c>
    </row>
    <row r="600" spans="1:72" x14ac:dyDescent="0.15">
      <c r="A600" t="s">
        <v>5988</v>
      </c>
      <c r="B600" t="s">
        <v>6507</v>
      </c>
      <c r="C600" t="s">
        <v>74</v>
      </c>
      <c r="D600" t="s">
        <v>6285</v>
      </c>
      <c r="E600" t="s">
        <v>74</v>
      </c>
      <c r="F600" t="s">
        <v>6507</v>
      </c>
      <c r="G600" t="s">
        <v>74</v>
      </c>
      <c r="H600" t="s">
        <v>74</v>
      </c>
      <c r="I600" t="s">
        <v>6508</v>
      </c>
      <c r="J600" t="s">
        <v>6287</v>
      </c>
      <c r="K600" t="s">
        <v>6270</v>
      </c>
      <c r="L600" t="s">
        <v>74</v>
      </c>
      <c r="M600" t="s">
        <v>77</v>
      </c>
      <c r="N600" t="s">
        <v>5994</v>
      </c>
      <c r="O600" t="s">
        <v>6288</v>
      </c>
      <c r="P600" t="s">
        <v>6289</v>
      </c>
      <c r="Q600" t="s">
        <v>6290</v>
      </c>
      <c r="R600" t="s">
        <v>74</v>
      </c>
      <c r="S600" t="s">
        <v>74</v>
      </c>
      <c r="T600" t="s">
        <v>74</v>
      </c>
      <c r="U600" t="s">
        <v>74</v>
      </c>
      <c r="V600" t="s">
        <v>74</v>
      </c>
      <c r="W600" t="s">
        <v>6509</v>
      </c>
      <c r="X600" t="s">
        <v>6504</v>
      </c>
      <c r="Y600" t="s">
        <v>74</v>
      </c>
      <c r="Z600" t="s">
        <v>74</v>
      </c>
      <c r="AA600" t="s">
        <v>74</v>
      </c>
      <c r="AB600" t="s">
        <v>74</v>
      </c>
      <c r="AC600" t="s">
        <v>74</v>
      </c>
      <c r="AD600" t="s">
        <v>74</v>
      </c>
      <c r="AE600" t="s">
        <v>74</v>
      </c>
      <c r="AF600" t="s">
        <v>74</v>
      </c>
      <c r="AG600">
        <v>0</v>
      </c>
      <c r="AH600">
        <v>4</v>
      </c>
      <c r="AI600">
        <v>4</v>
      </c>
      <c r="AJ600">
        <v>0</v>
      </c>
      <c r="AK600">
        <v>0</v>
      </c>
      <c r="AL600" t="s">
        <v>6275</v>
      </c>
      <c r="AM600" t="s">
        <v>927</v>
      </c>
      <c r="AN600" t="s">
        <v>6276</v>
      </c>
      <c r="AO600" t="s">
        <v>6277</v>
      </c>
      <c r="AP600" t="s">
        <v>74</v>
      </c>
      <c r="AQ600" t="s">
        <v>6293</v>
      </c>
      <c r="AR600" t="s">
        <v>6279</v>
      </c>
      <c r="AS600" t="s">
        <v>74</v>
      </c>
      <c r="AT600" t="s">
        <v>74</v>
      </c>
      <c r="AU600">
        <v>1994</v>
      </c>
      <c r="AV600">
        <v>20</v>
      </c>
      <c r="AW600" t="s">
        <v>74</v>
      </c>
      <c r="AX600" t="s">
        <v>74</v>
      </c>
      <c r="AY600" t="s">
        <v>74</v>
      </c>
      <c r="AZ600" t="s">
        <v>74</v>
      </c>
      <c r="BA600" t="s">
        <v>74</v>
      </c>
      <c r="BB600">
        <v>237</v>
      </c>
      <c r="BC600">
        <v>241</v>
      </c>
      <c r="BD600" t="s">
        <v>74</v>
      </c>
      <c r="BE600" t="s">
        <v>6510</v>
      </c>
      <c r="BF600" t="str">
        <f>HYPERLINK("http://dx.doi.org/10.3189/172756494794587249","http://dx.doi.org/10.3189/172756494794587249")</f>
        <v>http://dx.doi.org/10.3189/172756494794587249</v>
      </c>
      <c r="BG600" t="s">
        <v>74</v>
      </c>
      <c r="BH600" t="s">
        <v>74</v>
      </c>
      <c r="BI600">
        <v>5</v>
      </c>
      <c r="BJ600" t="s">
        <v>6295</v>
      </c>
      <c r="BK600" t="s">
        <v>6008</v>
      </c>
      <c r="BL600" t="s">
        <v>6296</v>
      </c>
      <c r="BM600" t="s">
        <v>6297</v>
      </c>
      <c r="BN600" t="s">
        <v>74</v>
      </c>
      <c r="BO600" t="s">
        <v>334</v>
      </c>
      <c r="BP600" t="s">
        <v>74</v>
      </c>
      <c r="BQ600" t="s">
        <v>74</v>
      </c>
      <c r="BR600" t="s">
        <v>96</v>
      </c>
      <c r="BS600" t="s">
        <v>6511</v>
      </c>
      <c r="BT600" t="str">
        <f>HYPERLINK("https%3A%2F%2Fwww.webofscience.com%2Fwos%2Fwoscc%2Ffull-record%2FWOS:A1994BD16B00038","View Full Record in Web of Science")</f>
        <v>View Full Record in Web of Science</v>
      </c>
    </row>
    <row r="601" spans="1:72" x14ac:dyDescent="0.15">
      <c r="A601" t="s">
        <v>5988</v>
      </c>
      <c r="B601" t="s">
        <v>6512</v>
      </c>
      <c r="C601" t="s">
        <v>74</v>
      </c>
      <c r="D601" t="s">
        <v>6285</v>
      </c>
      <c r="E601" t="s">
        <v>74</v>
      </c>
      <c r="F601" t="s">
        <v>6512</v>
      </c>
      <c r="G601" t="s">
        <v>74</v>
      </c>
      <c r="H601" t="s">
        <v>74</v>
      </c>
      <c r="I601" t="s">
        <v>6513</v>
      </c>
      <c r="J601" t="s">
        <v>6287</v>
      </c>
      <c r="K601" t="s">
        <v>6270</v>
      </c>
      <c r="L601" t="s">
        <v>74</v>
      </c>
      <c r="M601" t="s">
        <v>77</v>
      </c>
      <c r="N601" t="s">
        <v>5994</v>
      </c>
      <c r="O601" t="s">
        <v>6288</v>
      </c>
      <c r="P601" t="s">
        <v>6289</v>
      </c>
      <c r="Q601" t="s">
        <v>6290</v>
      </c>
      <c r="R601" t="s">
        <v>74</v>
      </c>
      <c r="S601" t="s">
        <v>74</v>
      </c>
      <c r="T601" t="s">
        <v>74</v>
      </c>
      <c r="U601" t="s">
        <v>74</v>
      </c>
      <c r="V601" t="s">
        <v>74</v>
      </c>
      <c r="W601" t="s">
        <v>6374</v>
      </c>
      <c r="X601" t="s">
        <v>6375</v>
      </c>
      <c r="Y601" t="s">
        <v>74</v>
      </c>
      <c r="Z601" t="s">
        <v>74</v>
      </c>
      <c r="AA601" t="s">
        <v>74</v>
      </c>
      <c r="AB601" t="s">
        <v>74</v>
      </c>
      <c r="AC601" t="s">
        <v>74</v>
      </c>
      <c r="AD601" t="s">
        <v>74</v>
      </c>
      <c r="AE601" t="s">
        <v>74</v>
      </c>
      <c r="AF601" t="s">
        <v>74</v>
      </c>
      <c r="AG601">
        <v>0</v>
      </c>
      <c r="AH601">
        <v>19</v>
      </c>
      <c r="AI601">
        <v>19</v>
      </c>
      <c r="AJ601">
        <v>0</v>
      </c>
      <c r="AK601">
        <v>0</v>
      </c>
      <c r="AL601" t="s">
        <v>6275</v>
      </c>
      <c r="AM601" t="s">
        <v>927</v>
      </c>
      <c r="AN601" t="s">
        <v>6276</v>
      </c>
      <c r="AO601" t="s">
        <v>6277</v>
      </c>
      <c r="AP601" t="s">
        <v>74</v>
      </c>
      <c r="AQ601" t="s">
        <v>6293</v>
      </c>
      <c r="AR601" t="s">
        <v>6279</v>
      </c>
      <c r="AS601" t="s">
        <v>74</v>
      </c>
      <c r="AT601" t="s">
        <v>74</v>
      </c>
      <c r="AU601">
        <v>1994</v>
      </c>
      <c r="AV601">
        <v>20</v>
      </c>
      <c r="AW601" t="s">
        <v>74</v>
      </c>
      <c r="AX601" t="s">
        <v>74</v>
      </c>
      <c r="AY601" t="s">
        <v>74</v>
      </c>
      <c r="AZ601" t="s">
        <v>74</v>
      </c>
      <c r="BA601" t="s">
        <v>74</v>
      </c>
      <c r="BB601">
        <v>242</v>
      </c>
      <c r="BC601">
        <v>248</v>
      </c>
      <c r="BD601" t="s">
        <v>74</v>
      </c>
      <c r="BE601" t="s">
        <v>6514</v>
      </c>
      <c r="BF601" t="str">
        <f>HYPERLINK("http://dx.doi.org/10.3189/172756494794587474","http://dx.doi.org/10.3189/172756494794587474")</f>
        <v>http://dx.doi.org/10.3189/172756494794587474</v>
      </c>
      <c r="BG601" t="s">
        <v>74</v>
      </c>
      <c r="BH601" t="s">
        <v>74</v>
      </c>
      <c r="BI601">
        <v>7</v>
      </c>
      <c r="BJ601" t="s">
        <v>6295</v>
      </c>
      <c r="BK601" t="s">
        <v>6008</v>
      </c>
      <c r="BL601" t="s">
        <v>6296</v>
      </c>
      <c r="BM601" t="s">
        <v>6297</v>
      </c>
      <c r="BN601" t="s">
        <v>74</v>
      </c>
      <c r="BO601" t="s">
        <v>334</v>
      </c>
      <c r="BP601" t="s">
        <v>74</v>
      </c>
      <c r="BQ601" t="s">
        <v>74</v>
      </c>
      <c r="BR601" t="s">
        <v>96</v>
      </c>
      <c r="BS601" t="s">
        <v>6515</v>
      </c>
      <c r="BT601" t="str">
        <f>HYPERLINK("https%3A%2F%2Fwww.webofscience.com%2Fwos%2Fwoscc%2Ffull-record%2FWOS:A1994BD16B00039","View Full Record in Web of Science")</f>
        <v>View Full Record in Web of Science</v>
      </c>
    </row>
    <row r="602" spans="1:72" x14ac:dyDescent="0.15">
      <c r="A602" t="s">
        <v>5988</v>
      </c>
      <c r="B602" t="s">
        <v>6516</v>
      </c>
      <c r="C602" t="s">
        <v>74</v>
      </c>
      <c r="D602" t="s">
        <v>6285</v>
      </c>
      <c r="E602" t="s">
        <v>74</v>
      </c>
      <c r="F602" t="s">
        <v>6516</v>
      </c>
      <c r="G602" t="s">
        <v>74</v>
      </c>
      <c r="H602" t="s">
        <v>74</v>
      </c>
      <c r="I602" t="s">
        <v>6517</v>
      </c>
      <c r="J602" t="s">
        <v>6287</v>
      </c>
      <c r="K602" t="s">
        <v>6270</v>
      </c>
      <c r="L602" t="s">
        <v>74</v>
      </c>
      <c r="M602" t="s">
        <v>77</v>
      </c>
      <c r="N602" t="s">
        <v>5994</v>
      </c>
      <c r="O602" t="s">
        <v>6288</v>
      </c>
      <c r="P602" t="s">
        <v>6289</v>
      </c>
      <c r="Q602" t="s">
        <v>6290</v>
      </c>
      <c r="R602" t="s">
        <v>74</v>
      </c>
      <c r="S602" t="s">
        <v>74</v>
      </c>
      <c r="T602" t="s">
        <v>74</v>
      </c>
      <c r="U602" t="s">
        <v>74</v>
      </c>
      <c r="V602" t="s">
        <v>74</v>
      </c>
      <c r="W602" t="s">
        <v>6518</v>
      </c>
      <c r="X602" t="s">
        <v>1256</v>
      </c>
      <c r="Y602" t="s">
        <v>74</v>
      </c>
      <c r="Z602" t="s">
        <v>74</v>
      </c>
      <c r="AA602" t="s">
        <v>6519</v>
      </c>
      <c r="AB602" t="s">
        <v>74</v>
      </c>
      <c r="AC602" t="s">
        <v>74</v>
      </c>
      <c r="AD602" t="s">
        <v>74</v>
      </c>
      <c r="AE602" t="s">
        <v>74</v>
      </c>
      <c r="AF602" t="s">
        <v>74</v>
      </c>
      <c r="AG602">
        <v>0</v>
      </c>
      <c r="AH602">
        <v>18</v>
      </c>
      <c r="AI602">
        <v>19</v>
      </c>
      <c r="AJ602">
        <v>0</v>
      </c>
      <c r="AK602">
        <v>0</v>
      </c>
      <c r="AL602" t="s">
        <v>6275</v>
      </c>
      <c r="AM602" t="s">
        <v>927</v>
      </c>
      <c r="AN602" t="s">
        <v>6276</v>
      </c>
      <c r="AO602" t="s">
        <v>6277</v>
      </c>
      <c r="AP602" t="s">
        <v>74</v>
      </c>
      <c r="AQ602" t="s">
        <v>6293</v>
      </c>
      <c r="AR602" t="s">
        <v>6279</v>
      </c>
      <c r="AS602" t="s">
        <v>74</v>
      </c>
      <c r="AT602" t="s">
        <v>74</v>
      </c>
      <c r="AU602">
        <v>1994</v>
      </c>
      <c r="AV602">
        <v>20</v>
      </c>
      <c r="AW602" t="s">
        <v>74</v>
      </c>
      <c r="AX602" t="s">
        <v>74</v>
      </c>
      <c r="AY602" t="s">
        <v>74</v>
      </c>
      <c r="AZ602" t="s">
        <v>74</v>
      </c>
      <c r="BA602" t="s">
        <v>74</v>
      </c>
      <c r="BB602">
        <v>249</v>
      </c>
      <c r="BC602">
        <v>253</v>
      </c>
      <c r="BD602" t="s">
        <v>74</v>
      </c>
      <c r="BE602" t="s">
        <v>6520</v>
      </c>
      <c r="BF602" t="str">
        <f>HYPERLINK("http://dx.doi.org/10.3189/172756494794587500","http://dx.doi.org/10.3189/172756494794587500")</f>
        <v>http://dx.doi.org/10.3189/172756494794587500</v>
      </c>
      <c r="BG602" t="s">
        <v>74</v>
      </c>
      <c r="BH602" t="s">
        <v>74</v>
      </c>
      <c r="BI602">
        <v>5</v>
      </c>
      <c r="BJ602" t="s">
        <v>6295</v>
      </c>
      <c r="BK602" t="s">
        <v>6008</v>
      </c>
      <c r="BL602" t="s">
        <v>6296</v>
      </c>
      <c r="BM602" t="s">
        <v>6297</v>
      </c>
      <c r="BN602" t="s">
        <v>74</v>
      </c>
      <c r="BO602" t="s">
        <v>334</v>
      </c>
      <c r="BP602" t="s">
        <v>74</v>
      </c>
      <c r="BQ602" t="s">
        <v>74</v>
      </c>
      <c r="BR602" t="s">
        <v>96</v>
      </c>
      <c r="BS602" t="s">
        <v>6521</v>
      </c>
      <c r="BT602" t="str">
        <f>HYPERLINK("https%3A%2F%2Fwww.webofscience.com%2Fwos%2Fwoscc%2Ffull-record%2FWOS:A1994BD16B00040","View Full Record in Web of Science")</f>
        <v>View Full Record in Web of Science</v>
      </c>
    </row>
    <row r="603" spans="1:72" x14ac:dyDescent="0.15">
      <c r="A603" t="s">
        <v>5988</v>
      </c>
      <c r="B603" t="s">
        <v>6522</v>
      </c>
      <c r="C603" t="s">
        <v>74</v>
      </c>
      <c r="D603" t="s">
        <v>6285</v>
      </c>
      <c r="E603" t="s">
        <v>74</v>
      </c>
      <c r="F603" t="s">
        <v>6522</v>
      </c>
      <c r="G603" t="s">
        <v>74</v>
      </c>
      <c r="H603" t="s">
        <v>74</v>
      </c>
      <c r="I603" t="s">
        <v>6523</v>
      </c>
      <c r="J603" t="s">
        <v>6287</v>
      </c>
      <c r="K603" t="s">
        <v>6270</v>
      </c>
      <c r="L603" t="s">
        <v>74</v>
      </c>
      <c r="M603" t="s">
        <v>77</v>
      </c>
      <c r="N603" t="s">
        <v>5994</v>
      </c>
      <c r="O603" t="s">
        <v>6288</v>
      </c>
      <c r="P603" t="s">
        <v>6289</v>
      </c>
      <c r="Q603" t="s">
        <v>6290</v>
      </c>
      <c r="R603" t="s">
        <v>74</v>
      </c>
      <c r="S603" t="s">
        <v>74</v>
      </c>
      <c r="T603" t="s">
        <v>74</v>
      </c>
      <c r="U603" t="s">
        <v>74</v>
      </c>
      <c r="V603" t="s">
        <v>74</v>
      </c>
      <c r="W603" t="s">
        <v>6518</v>
      </c>
      <c r="X603" t="s">
        <v>1256</v>
      </c>
      <c r="Y603" t="s">
        <v>74</v>
      </c>
      <c r="Z603" t="s">
        <v>74</v>
      </c>
      <c r="AA603" t="s">
        <v>74</v>
      </c>
      <c r="AB603" t="s">
        <v>6524</v>
      </c>
      <c r="AC603" t="s">
        <v>74</v>
      </c>
      <c r="AD603" t="s">
        <v>74</v>
      </c>
      <c r="AE603" t="s">
        <v>74</v>
      </c>
      <c r="AF603" t="s">
        <v>74</v>
      </c>
      <c r="AG603">
        <v>0</v>
      </c>
      <c r="AH603">
        <v>17</v>
      </c>
      <c r="AI603">
        <v>17</v>
      </c>
      <c r="AJ603">
        <v>0</v>
      </c>
      <c r="AK603">
        <v>2</v>
      </c>
      <c r="AL603" t="s">
        <v>6275</v>
      </c>
      <c r="AM603" t="s">
        <v>927</v>
      </c>
      <c r="AN603" t="s">
        <v>6276</v>
      </c>
      <c r="AO603" t="s">
        <v>6277</v>
      </c>
      <c r="AP603" t="s">
        <v>74</v>
      </c>
      <c r="AQ603" t="s">
        <v>6293</v>
      </c>
      <c r="AR603" t="s">
        <v>6279</v>
      </c>
      <c r="AS603" t="s">
        <v>74</v>
      </c>
      <c r="AT603" t="s">
        <v>74</v>
      </c>
      <c r="AU603">
        <v>1994</v>
      </c>
      <c r="AV603">
        <v>20</v>
      </c>
      <c r="AW603" t="s">
        <v>74</v>
      </c>
      <c r="AX603" t="s">
        <v>74</v>
      </c>
      <c r="AY603" t="s">
        <v>74</v>
      </c>
      <c r="AZ603" t="s">
        <v>74</v>
      </c>
      <c r="BA603" t="s">
        <v>74</v>
      </c>
      <c r="BB603">
        <v>254</v>
      </c>
      <c r="BC603">
        <v>262</v>
      </c>
      <c r="BD603" t="s">
        <v>74</v>
      </c>
      <c r="BE603" t="s">
        <v>6525</v>
      </c>
      <c r="BF603" t="str">
        <f>HYPERLINK("http://dx.doi.org/10.3189/172756494794587023","http://dx.doi.org/10.3189/172756494794587023")</f>
        <v>http://dx.doi.org/10.3189/172756494794587023</v>
      </c>
      <c r="BG603" t="s">
        <v>74</v>
      </c>
      <c r="BH603" t="s">
        <v>74</v>
      </c>
      <c r="BI603">
        <v>9</v>
      </c>
      <c r="BJ603" t="s">
        <v>6295</v>
      </c>
      <c r="BK603" t="s">
        <v>6008</v>
      </c>
      <c r="BL603" t="s">
        <v>6296</v>
      </c>
      <c r="BM603" t="s">
        <v>6297</v>
      </c>
      <c r="BN603" t="s">
        <v>74</v>
      </c>
      <c r="BO603" t="s">
        <v>334</v>
      </c>
      <c r="BP603" t="s">
        <v>74</v>
      </c>
      <c r="BQ603" t="s">
        <v>74</v>
      </c>
      <c r="BR603" t="s">
        <v>96</v>
      </c>
      <c r="BS603" t="s">
        <v>6526</v>
      </c>
      <c r="BT603" t="str">
        <f>HYPERLINK("https%3A%2F%2Fwww.webofscience.com%2Fwos%2Fwoscc%2Ffull-record%2FWOS:A1994BD16B00041","View Full Record in Web of Science")</f>
        <v>View Full Record in Web of Science</v>
      </c>
    </row>
    <row r="604" spans="1:72" x14ac:dyDescent="0.15">
      <c r="A604" t="s">
        <v>5988</v>
      </c>
      <c r="B604" t="s">
        <v>6522</v>
      </c>
      <c r="C604" t="s">
        <v>74</v>
      </c>
      <c r="D604" t="s">
        <v>6285</v>
      </c>
      <c r="E604" t="s">
        <v>74</v>
      </c>
      <c r="F604" t="s">
        <v>6522</v>
      </c>
      <c r="G604" t="s">
        <v>74</v>
      </c>
      <c r="H604" t="s">
        <v>74</v>
      </c>
      <c r="I604" t="s">
        <v>6527</v>
      </c>
      <c r="J604" t="s">
        <v>6287</v>
      </c>
      <c r="K604" t="s">
        <v>6270</v>
      </c>
      <c r="L604" t="s">
        <v>74</v>
      </c>
      <c r="M604" t="s">
        <v>77</v>
      </c>
      <c r="N604" t="s">
        <v>5994</v>
      </c>
      <c r="O604" t="s">
        <v>6288</v>
      </c>
      <c r="P604" t="s">
        <v>6289</v>
      </c>
      <c r="Q604" t="s">
        <v>6290</v>
      </c>
      <c r="R604" t="s">
        <v>74</v>
      </c>
      <c r="S604" t="s">
        <v>74</v>
      </c>
      <c r="T604" t="s">
        <v>74</v>
      </c>
      <c r="U604" t="s">
        <v>74</v>
      </c>
      <c r="V604" t="s">
        <v>74</v>
      </c>
      <c r="W604" t="s">
        <v>6518</v>
      </c>
      <c r="X604" t="s">
        <v>1256</v>
      </c>
      <c r="Y604" t="s">
        <v>74</v>
      </c>
      <c r="Z604" t="s">
        <v>74</v>
      </c>
      <c r="AA604" t="s">
        <v>74</v>
      </c>
      <c r="AB604" t="s">
        <v>6524</v>
      </c>
      <c r="AC604" t="s">
        <v>74</v>
      </c>
      <c r="AD604" t="s">
        <v>74</v>
      </c>
      <c r="AE604" t="s">
        <v>74</v>
      </c>
      <c r="AF604" t="s">
        <v>74</v>
      </c>
      <c r="AG604">
        <v>0</v>
      </c>
      <c r="AH604">
        <v>12</v>
      </c>
      <c r="AI604">
        <v>15</v>
      </c>
      <c r="AJ604">
        <v>0</v>
      </c>
      <c r="AK604">
        <v>2</v>
      </c>
      <c r="AL604" t="s">
        <v>6275</v>
      </c>
      <c r="AM604" t="s">
        <v>927</v>
      </c>
      <c r="AN604" t="s">
        <v>6276</v>
      </c>
      <c r="AO604" t="s">
        <v>6277</v>
      </c>
      <c r="AP604" t="s">
        <v>74</v>
      </c>
      <c r="AQ604" t="s">
        <v>6293</v>
      </c>
      <c r="AR604" t="s">
        <v>6279</v>
      </c>
      <c r="AS604" t="s">
        <v>74</v>
      </c>
      <c r="AT604" t="s">
        <v>74</v>
      </c>
      <c r="AU604">
        <v>1994</v>
      </c>
      <c r="AV604">
        <v>20</v>
      </c>
      <c r="AW604" t="s">
        <v>74</v>
      </c>
      <c r="AX604" t="s">
        <v>74</v>
      </c>
      <c r="AY604" t="s">
        <v>74</v>
      </c>
      <c r="AZ604" t="s">
        <v>74</v>
      </c>
      <c r="BA604" t="s">
        <v>74</v>
      </c>
      <c r="BB604">
        <v>263</v>
      </c>
      <c r="BC604">
        <v>268</v>
      </c>
      <c r="BD604" t="s">
        <v>74</v>
      </c>
      <c r="BE604" t="s">
        <v>6528</v>
      </c>
      <c r="BF604" t="str">
        <f>HYPERLINK("http://dx.doi.org/10.3189/172756494794587348","http://dx.doi.org/10.3189/172756494794587348")</f>
        <v>http://dx.doi.org/10.3189/172756494794587348</v>
      </c>
      <c r="BG604" t="s">
        <v>74</v>
      </c>
      <c r="BH604" t="s">
        <v>74</v>
      </c>
      <c r="BI604">
        <v>6</v>
      </c>
      <c r="BJ604" t="s">
        <v>6295</v>
      </c>
      <c r="BK604" t="s">
        <v>6008</v>
      </c>
      <c r="BL604" t="s">
        <v>6296</v>
      </c>
      <c r="BM604" t="s">
        <v>6297</v>
      </c>
      <c r="BN604" t="s">
        <v>74</v>
      </c>
      <c r="BO604" t="s">
        <v>4794</v>
      </c>
      <c r="BP604" t="s">
        <v>74</v>
      </c>
      <c r="BQ604" t="s">
        <v>74</v>
      </c>
      <c r="BR604" t="s">
        <v>96</v>
      </c>
      <c r="BS604" t="s">
        <v>6529</v>
      </c>
      <c r="BT604" t="str">
        <f>HYPERLINK("https%3A%2F%2Fwww.webofscience.com%2Fwos%2Fwoscc%2Ffull-record%2FWOS:A1994BD16B00042","View Full Record in Web of Science")</f>
        <v>View Full Record in Web of Science</v>
      </c>
    </row>
    <row r="605" spans="1:72" x14ac:dyDescent="0.15">
      <c r="A605" t="s">
        <v>5988</v>
      </c>
      <c r="B605" t="s">
        <v>6530</v>
      </c>
      <c r="C605" t="s">
        <v>74</v>
      </c>
      <c r="D605" t="s">
        <v>6285</v>
      </c>
      <c r="E605" t="s">
        <v>74</v>
      </c>
      <c r="F605" t="s">
        <v>6530</v>
      </c>
      <c r="G605" t="s">
        <v>74</v>
      </c>
      <c r="H605" t="s">
        <v>74</v>
      </c>
      <c r="I605" t="s">
        <v>6531</v>
      </c>
      <c r="J605" t="s">
        <v>6287</v>
      </c>
      <c r="K605" t="s">
        <v>6270</v>
      </c>
      <c r="L605" t="s">
        <v>74</v>
      </c>
      <c r="M605" t="s">
        <v>77</v>
      </c>
      <c r="N605" t="s">
        <v>5994</v>
      </c>
      <c r="O605" t="s">
        <v>6288</v>
      </c>
      <c r="P605" t="s">
        <v>6289</v>
      </c>
      <c r="Q605" t="s">
        <v>6290</v>
      </c>
      <c r="R605" t="s">
        <v>74</v>
      </c>
      <c r="S605" t="s">
        <v>74</v>
      </c>
      <c r="T605" t="s">
        <v>74</v>
      </c>
      <c r="U605" t="s">
        <v>74</v>
      </c>
      <c r="V605" t="s">
        <v>74</v>
      </c>
      <c r="W605" t="s">
        <v>6532</v>
      </c>
      <c r="X605" t="s">
        <v>6533</v>
      </c>
      <c r="Y605" t="s">
        <v>74</v>
      </c>
      <c r="Z605" t="s">
        <v>74</v>
      </c>
      <c r="AA605" t="s">
        <v>74</v>
      </c>
      <c r="AB605" t="s">
        <v>74</v>
      </c>
      <c r="AC605" t="s">
        <v>74</v>
      </c>
      <c r="AD605" t="s">
        <v>74</v>
      </c>
      <c r="AE605" t="s">
        <v>74</v>
      </c>
      <c r="AF605" t="s">
        <v>74</v>
      </c>
      <c r="AG605">
        <v>0</v>
      </c>
      <c r="AH605">
        <v>11</v>
      </c>
      <c r="AI605">
        <v>11</v>
      </c>
      <c r="AJ605">
        <v>0</v>
      </c>
      <c r="AK605">
        <v>2</v>
      </c>
      <c r="AL605" t="s">
        <v>6275</v>
      </c>
      <c r="AM605" t="s">
        <v>927</v>
      </c>
      <c r="AN605" t="s">
        <v>6276</v>
      </c>
      <c r="AO605" t="s">
        <v>6277</v>
      </c>
      <c r="AP605" t="s">
        <v>74</v>
      </c>
      <c r="AQ605" t="s">
        <v>6293</v>
      </c>
      <c r="AR605" t="s">
        <v>6279</v>
      </c>
      <c r="AS605" t="s">
        <v>74</v>
      </c>
      <c r="AT605" t="s">
        <v>74</v>
      </c>
      <c r="AU605">
        <v>1994</v>
      </c>
      <c r="AV605">
        <v>20</v>
      </c>
      <c r="AW605" t="s">
        <v>74</v>
      </c>
      <c r="AX605" t="s">
        <v>74</v>
      </c>
      <c r="AY605" t="s">
        <v>74</v>
      </c>
      <c r="AZ605" t="s">
        <v>74</v>
      </c>
      <c r="BA605" t="s">
        <v>74</v>
      </c>
      <c r="BB605">
        <v>269</v>
      </c>
      <c r="BC605">
        <v>276</v>
      </c>
      <c r="BD605" t="s">
        <v>74</v>
      </c>
      <c r="BE605" t="s">
        <v>6534</v>
      </c>
      <c r="BF605" t="str">
        <f>HYPERLINK("http://dx.doi.org/10.3189/172756494794587122","http://dx.doi.org/10.3189/172756494794587122")</f>
        <v>http://dx.doi.org/10.3189/172756494794587122</v>
      </c>
      <c r="BG605" t="s">
        <v>74</v>
      </c>
      <c r="BH605" t="s">
        <v>74</v>
      </c>
      <c r="BI605">
        <v>8</v>
      </c>
      <c r="BJ605" t="s">
        <v>6295</v>
      </c>
      <c r="BK605" t="s">
        <v>6008</v>
      </c>
      <c r="BL605" t="s">
        <v>6296</v>
      </c>
      <c r="BM605" t="s">
        <v>6297</v>
      </c>
      <c r="BN605" t="s">
        <v>74</v>
      </c>
      <c r="BO605" t="s">
        <v>334</v>
      </c>
      <c r="BP605" t="s">
        <v>74</v>
      </c>
      <c r="BQ605" t="s">
        <v>74</v>
      </c>
      <c r="BR605" t="s">
        <v>96</v>
      </c>
      <c r="BS605" t="s">
        <v>6535</v>
      </c>
      <c r="BT605" t="str">
        <f>HYPERLINK("https%3A%2F%2Fwww.webofscience.com%2Fwos%2Fwoscc%2Ffull-record%2FWOS:A1994BD16B00043","View Full Record in Web of Science")</f>
        <v>View Full Record in Web of Science</v>
      </c>
    </row>
    <row r="606" spans="1:72" x14ac:dyDescent="0.15">
      <c r="A606" t="s">
        <v>5988</v>
      </c>
      <c r="B606" t="s">
        <v>6536</v>
      </c>
      <c r="C606" t="s">
        <v>74</v>
      </c>
      <c r="D606" t="s">
        <v>6285</v>
      </c>
      <c r="E606" t="s">
        <v>74</v>
      </c>
      <c r="F606" t="s">
        <v>6536</v>
      </c>
      <c r="G606" t="s">
        <v>74</v>
      </c>
      <c r="H606" t="s">
        <v>74</v>
      </c>
      <c r="I606" t="s">
        <v>6537</v>
      </c>
      <c r="J606" t="s">
        <v>6287</v>
      </c>
      <c r="K606" t="s">
        <v>6270</v>
      </c>
      <c r="L606" t="s">
        <v>74</v>
      </c>
      <c r="M606" t="s">
        <v>77</v>
      </c>
      <c r="N606" t="s">
        <v>5994</v>
      </c>
      <c r="O606" t="s">
        <v>6288</v>
      </c>
      <c r="P606" t="s">
        <v>6289</v>
      </c>
      <c r="Q606" t="s">
        <v>6290</v>
      </c>
      <c r="R606" t="s">
        <v>74</v>
      </c>
      <c r="S606" t="s">
        <v>74</v>
      </c>
      <c r="T606" t="s">
        <v>74</v>
      </c>
      <c r="U606" t="s">
        <v>74</v>
      </c>
      <c r="V606" t="s">
        <v>74</v>
      </c>
      <c r="W606" t="s">
        <v>6538</v>
      </c>
      <c r="X606" t="s">
        <v>227</v>
      </c>
      <c r="Y606" t="s">
        <v>74</v>
      </c>
      <c r="Z606" t="s">
        <v>74</v>
      </c>
      <c r="AA606" t="s">
        <v>6539</v>
      </c>
      <c r="AB606" t="s">
        <v>6540</v>
      </c>
      <c r="AC606" t="s">
        <v>74</v>
      </c>
      <c r="AD606" t="s">
        <v>74</v>
      </c>
      <c r="AE606" t="s">
        <v>74</v>
      </c>
      <c r="AF606" t="s">
        <v>74</v>
      </c>
      <c r="AG606">
        <v>0</v>
      </c>
      <c r="AH606">
        <v>16</v>
      </c>
      <c r="AI606">
        <v>18</v>
      </c>
      <c r="AJ606">
        <v>0</v>
      </c>
      <c r="AK606">
        <v>0</v>
      </c>
      <c r="AL606" t="s">
        <v>6275</v>
      </c>
      <c r="AM606" t="s">
        <v>927</v>
      </c>
      <c r="AN606" t="s">
        <v>6276</v>
      </c>
      <c r="AO606" t="s">
        <v>6277</v>
      </c>
      <c r="AP606" t="s">
        <v>74</v>
      </c>
      <c r="AQ606" t="s">
        <v>6293</v>
      </c>
      <c r="AR606" t="s">
        <v>6279</v>
      </c>
      <c r="AS606" t="s">
        <v>74</v>
      </c>
      <c r="AT606" t="s">
        <v>74</v>
      </c>
      <c r="AU606">
        <v>1994</v>
      </c>
      <c r="AV606">
        <v>20</v>
      </c>
      <c r="AW606" t="s">
        <v>74</v>
      </c>
      <c r="AX606" t="s">
        <v>74</v>
      </c>
      <c r="AY606" t="s">
        <v>74</v>
      </c>
      <c r="AZ606" t="s">
        <v>74</v>
      </c>
      <c r="BA606" t="s">
        <v>74</v>
      </c>
      <c r="BB606">
        <v>277</v>
      </c>
      <c r="BC606">
        <v>282</v>
      </c>
      <c r="BD606" t="s">
        <v>74</v>
      </c>
      <c r="BE606" t="s">
        <v>6541</v>
      </c>
      <c r="BF606" t="str">
        <f>HYPERLINK("http://dx.doi.org/10.3189/172756494794587384","http://dx.doi.org/10.3189/172756494794587384")</f>
        <v>http://dx.doi.org/10.3189/172756494794587384</v>
      </c>
      <c r="BG606" t="s">
        <v>74</v>
      </c>
      <c r="BH606" t="s">
        <v>74</v>
      </c>
      <c r="BI606">
        <v>6</v>
      </c>
      <c r="BJ606" t="s">
        <v>6295</v>
      </c>
      <c r="BK606" t="s">
        <v>6008</v>
      </c>
      <c r="BL606" t="s">
        <v>6296</v>
      </c>
      <c r="BM606" t="s">
        <v>6297</v>
      </c>
      <c r="BN606" t="s">
        <v>74</v>
      </c>
      <c r="BO606" t="s">
        <v>334</v>
      </c>
      <c r="BP606" t="s">
        <v>74</v>
      </c>
      <c r="BQ606" t="s">
        <v>74</v>
      </c>
      <c r="BR606" t="s">
        <v>96</v>
      </c>
      <c r="BS606" t="s">
        <v>6542</v>
      </c>
      <c r="BT606" t="str">
        <f>HYPERLINK("https%3A%2F%2Fwww.webofscience.com%2Fwos%2Fwoscc%2Ffull-record%2FWOS:A1994BD16B00044","View Full Record in Web of Science")</f>
        <v>View Full Record in Web of Science</v>
      </c>
    </row>
    <row r="607" spans="1:72" x14ac:dyDescent="0.15">
      <c r="A607" t="s">
        <v>5988</v>
      </c>
      <c r="B607" t="s">
        <v>6543</v>
      </c>
      <c r="C607" t="s">
        <v>74</v>
      </c>
      <c r="D607" t="s">
        <v>6285</v>
      </c>
      <c r="E607" t="s">
        <v>74</v>
      </c>
      <c r="F607" t="s">
        <v>6543</v>
      </c>
      <c r="G607" t="s">
        <v>74</v>
      </c>
      <c r="H607" t="s">
        <v>74</v>
      </c>
      <c r="I607" t="s">
        <v>6544</v>
      </c>
      <c r="J607" t="s">
        <v>6287</v>
      </c>
      <c r="K607" t="s">
        <v>6270</v>
      </c>
      <c r="L607" t="s">
        <v>74</v>
      </c>
      <c r="M607" t="s">
        <v>77</v>
      </c>
      <c r="N607" t="s">
        <v>5994</v>
      </c>
      <c r="O607" t="s">
        <v>6288</v>
      </c>
      <c r="P607" t="s">
        <v>6289</v>
      </c>
      <c r="Q607" t="s">
        <v>6290</v>
      </c>
      <c r="R607" t="s">
        <v>74</v>
      </c>
      <c r="S607" t="s">
        <v>74</v>
      </c>
      <c r="T607" t="s">
        <v>74</v>
      </c>
      <c r="U607" t="s">
        <v>74</v>
      </c>
      <c r="V607" t="s">
        <v>74</v>
      </c>
      <c r="W607" t="s">
        <v>6545</v>
      </c>
      <c r="X607" t="s">
        <v>6546</v>
      </c>
      <c r="Y607" t="s">
        <v>74</v>
      </c>
      <c r="Z607" t="s">
        <v>74</v>
      </c>
      <c r="AA607" t="s">
        <v>6404</v>
      </c>
      <c r="AB607" t="s">
        <v>6405</v>
      </c>
      <c r="AC607" t="s">
        <v>74</v>
      </c>
      <c r="AD607" t="s">
        <v>74</v>
      </c>
      <c r="AE607" t="s">
        <v>74</v>
      </c>
      <c r="AF607" t="s">
        <v>74</v>
      </c>
      <c r="AG607">
        <v>0</v>
      </c>
      <c r="AH607">
        <v>78</v>
      </c>
      <c r="AI607">
        <v>82</v>
      </c>
      <c r="AJ607">
        <v>0</v>
      </c>
      <c r="AK607">
        <v>1</v>
      </c>
      <c r="AL607" t="s">
        <v>6275</v>
      </c>
      <c r="AM607" t="s">
        <v>927</v>
      </c>
      <c r="AN607" t="s">
        <v>6276</v>
      </c>
      <c r="AO607" t="s">
        <v>6277</v>
      </c>
      <c r="AP607" t="s">
        <v>74</v>
      </c>
      <c r="AQ607" t="s">
        <v>6293</v>
      </c>
      <c r="AR607" t="s">
        <v>6279</v>
      </c>
      <c r="AS607" t="s">
        <v>74</v>
      </c>
      <c r="AT607" t="s">
        <v>74</v>
      </c>
      <c r="AU607">
        <v>1994</v>
      </c>
      <c r="AV607">
        <v>20</v>
      </c>
      <c r="AW607" t="s">
        <v>74</v>
      </c>
      <c r="AX607" t="s">
        <v>74</v>
      </c>
      <c r="AY607" t="s">
        <v>74</v>
      </c>
      <c r="AZ607" t="s">
        <v>74</v>
      </c>
      <c r="BA607" t="s">
        <v>74</v>
      </c>
      <c r="BB607">
        <v>283</v>
      </c>
      <c r="BC607">
        <v>290</v>
      </c>
      <c r="BD607" t="s">
        <v>74</v>
      </c>
      <c r="BE607" t="s">
        <v>6547</v>
      </c>
      <c r="BF607" t="str">
        <f>HYPERLINK("http://dx.doi.org/10.3189/172756494794587627","http://dx.doi.org/10.3189/172756494794587627")</f>
        <v>http://dx.doi.org/10.3189/172756494794587627</v>
      </c>
      <c r="BG607" t="s">
        <v>74</v>
      </c>
      <c r="BH607" t="s">
        <v>74</v>
      </c>
      <c r="BI607">
        <v>8</v>
      </c>
      <c r="BJ607" t="s">
        <v>6295</v>
      </c>
      <c r="BK607" t="s">
        <v>6008</v>
      </c>
      <c r="BL607" t="s">
        <v>6296</v>
      </c>
      <c r="BM607" t="s">
        <v>6297</v>
      </c>
      <c r="BN607" t="s">
        <v>74</v>
      </c>
      <c r="BO607" t="s">
        <v>334</v>
      </c>
      <c r="BP607" t="s">
        <v>74</v>
      </c>
      <c r="BQ607" t="s">
        <v>74</v>
      </c>
      <c r="BR607" t="s">
        <v>96</v>
      </c>
      <c r="BS607" t="s">
        <v>6548</v>
      </c>
      <c r="BT607" t="str">
        <f>HYPERLINK("https%3A%2F%2Fwww.webofscience.com%2Fwos%2Fwoscc%2Ffull-record%2FWOS:A1994BD16B00045","View Full Record in Web of Science")</f>
        <v>View Full Record in Web of Science</v>
      </c>
    </row>
    <row r="608" spans="1:72" x14ac:dyDescent="0.15">
      <c r="A608" t="s">
        <v>5988</v>
      </c>
      <c r="B608" t="s">
        <v>6549</v>
      </c>
      <c r="C608" t="s">
        <v>74</v>
      </c>
      <c r="D608" t="s">
        <v>6285</v>
      </c>
      <c r="E608" t="s">
        <v>74</v>
      </c>
      <c r="F608" t="s">
        <v>6549</v>
      </c>
      <c r="G608" t="s">
        <v>74</v>
      </c>
      <c r="H608" t="s">
        <v>74</v>
      </c>
      <c r="I608" t="s">
        <v>6550</v>
      </c>
      <c r="J608" t="s">
        <v>6287</v>
      </c>
      <c r="K608" t="s">
        <v>6270</v>
      </c>
      <c r="L608" t="s">
        <v>74</v>
      </c>
      <c r="M608" t="s">
        <v>77</v>
      </c>
      <c r="N608" t="s">
        <v>5994</v>
      </c>
      <c r="O608" t="s">
        <v>6288</v>
      </c>
      <c r="P608" t="s">
        <v>6289</v>
      </c>
      <c r="Q608" t="s">
        <v>6290</v>
      </c>
      <c r="R608" t="s">
        <v>74</v>
      </c>
      <c r="S608" t="s">
        <v>74</v>
      </c>
      <c r="T608" t="s">
        <v>74</v>
      </c>
      <c r="U608" t="s">
        <v>74</v>
      </c>
      <c r="V608" t="s">
        <v>74</v>
      </c>
      <c r="W608" t="s">
        <v>6306</v>
      </c>
      <c r="X608" t="s">
        <v>74</v>
      </c>
      <c r="Y608" t="s">
        <v>74</v>
      </c>
      <c r="Z608" t="s">
        <v>74</v>
      </c>
      <c r="AA608" t="s">
        <v>74</v>
      </c>
      <c r="AB608" t="s">
        <v>74</v>
      </c>
      <c r="AC608" t="s">
        <v>74</v>
      </c>
      <c r="AD608" t="s">
        <v>74</v>
      </c>
      <c r="AE608" t="s">
        <v>74</v>
      </c>
      <c r="AF608" t="s">
        <v>74</v>
      </c>
      <c r="AG608">
        <v>0</v>
      </c>
      <c r="AH608">
        <v>11</v>
      </c>
      <c r="AI608">
        <v>14</v>
      </c>
      <c r="AJ608">
        <v>0</v>
      </c>
      <c r="AK608">
        <v>2</v>
      </c>
      <c r="AL608" t="s">
        <v>6275</v>
      </c>
      <c r="AM608" t="s">
        <v>927</v>
      </c>
      <c r="AN608" t="s">
        <v>6276</v>
      </c>
      <c r="AO608" t="s">
        <v>6277</v>
      </c>
      <c r="AP608" t="s">
        <v>74</v>
      </c>
      <c r="AQ608" t="s">
        <v>6293</v>
      </c>
      <c r="AR608" t="s">
        <v>6279</v>
      </c>
      <c r="AS608" t="s">
        <v>74</v>
      </c>
      <c r="AT608" t="s">
        <v>74</v>
      </c>
      <c r="AU608">
        <v>1994</v>
      </c>
      <c r="AV608">
        <v>20</v>
      </c>
      <c r="AW608" t="s">
        <v>74</v>
      </c>
      <c r="AX608" t="s">
        <v>74</v>
      </c>
      <c r="AY608" t="s">
        <v>74</v>
      </c>
      <c r="AZ608" t="s">
        <v>74</v>
      </c>
      <c r="BA608" t="s">
        <v>74</v>
      </c>
      <c r="BB608">
        <v>291</v>
      </c>
      <c r="BC608">
        <v>297</v>
      </c>
      <c r="BD608" t="s">
        <v>74</v>
      </c>
      <c r="BE608" t="s">
        <v>6551</v>
      </c>
      <c r="BF608" t="str">
        <f>HYPERLINK("http://dx.doi.org/10.3189/172756494794587456","http://dx.doi.org/10.3189/172756494794587456")</f>
        <v>http://dx.doi.org/10.3189/172756494794587456</v>
      </c>
      <c r="BG608" t="s">
        <v>74</v>
      </c>
      <c r="BH608" t="s">
        <v>74</v>
      </c>
      <c r="BI608">
        <v>7</v>
      </c>
      <c r="BJ608" t="s">
        <v>6295</v>
      </c>
      <c r="BK608" t="s">
        <v>6008</v>
      </c>
      <c r="BL608" t="s">
        <v>6296</v>
      </c>
      <c r="BM608" t="s">
        <v>6297</v>
      </c>
      <c r="BN608" t="s">
        <v>74</v>
      </c>
      <c r="BO608" t="s">
        <v>334</v>
      </c>
      <c r="BP608" t="s">
        <v>74</v>
      </c>
      <c r="BQ608" t="s">
        <v>74</v>
      </c>
      <c r="BR608" t="s">
        <v>96</v>
      </c>
      <c r="BS608" t="s">
        <v>6552</v>
      </c>
      <c r="BT608" t="str">
        <f>HYPERLINK("https%3A%2F%2Fwww.webofscience.com%2Fwos%2Fwoscc%2Ffull-record%2FWOS:A1994BD16B00046","View Full Record in Web of Science")</f>
        <v>View Full Record in Web of Science</v>
      </c>
    </row>
    <row r="609" spans="1:72" x14ac:dyDescent="0.15">
      <c r="A609" t="s">
        <v>5988</v>
      </c>
      <c r="B609" t="s">
        <v>6553</v>
      </c>
      <c r="C609" t="s">
        <v>74</v>
      </c>
      <c r="D609" t="s">
        <v>6285</v>
      </c>
      <c r="E609" t="s">
        <v>74</v>
      </c>
      <c r="F609" t="s">
        <v>6553</v>
      </c>
      <c r="G609" t="s">
        <v>74</v>
      </c>
      <c r="H609" t="s">
        <v>74</v>
      </c>
      <c r="I609" t="s">
        <v>6554</v>
      </c>
      <c r="J609" t="s">
        <v>6287</v>
      </c>
      <c r="K609" t="s">
        <v>6555</v>
      </c>
      <c r="L609" t="s">
        <v>74</v>
      </c>
      <c r="M609" t="s">
        <v>77</v>
      </c>
      <c r="N609" t="s">
        <v>5994</v>
      </c>
      <c r="O609" t="s">
        <v>6288</v>
      </c>
      <c r="P609" t="s">
        <v>6289</v>
      </c>
      <c r="Q609" t="s">
        <v>6290</v>
      </c>
      <c r="R609" t="s">
        <v>74</v>
      </c>
      <c r="S609" t="s">
        <v>74</v>
      </c>
      <c r="T609" t="s">
        <v>74</v>
      </c>
      <c r="U609" t="s">
        <v>74</v>
      </c>
      <c r="V609" t="s">
        <v>74</v>
      </c>
      <c r="W609" t="s">
        <v>6556</v>
      </c>
      <c r="X609" t="s">
        <v>6557</v>
      </c>
      <c r="Y609" t="s">
        <v>74</v>
      </c>
      <c r="Z609" t="s">
        <v>74</v>
      </c>
      <c r="AA609" t="s">
        <v>6558</v>
      </c>
      <c r="AB609" t="s">
        <v>74</v>
      </c>
      <c r="AC609" t="s">
        <v>74</v>
      </c>
      <c r="AD609" t="s">
        <v>74</v>
      </c>
      <c r="AE609" t="s">
        <v>74</v>
      </c>
      <c r="AF609" t="s">
        <v>74</v>
      </c>
      <c r="AG609">
        <v>0</v>
      </c>
      <c r="AH609">
        <v>5</v>
      </c>
      <c r="AI609">
        <v>6</v>
      </c>
      <c r="AJ609">
        <v>0</v>
      </c>
      <c r="AK609">
        <v>0</v>
      </c>
      <c r="AL609" t="s">
        <v>6275</v>
      </c>
      <c r="AM609" t="s">
        <v>927</v>
      </c>
      <c r="AN609" t="s">
        <v>6559</v>
      </c>
      <c r="AO609" t="s">
        <v>6277</v>
      </c>
      <c r="AP609" t="s">
        <v>74</v>
      </c>
      <c r="AQ609" t="s">
        <v>6293</v>
      </c>
      <c r="AR609" t="s">
        <v>6560</v>
      </c>
      <c r="AS609" t="s">
        <v>74</v>
      </c>
      <c r="AT609" t="s">
        <v>74</v>
      </c>
      <c r="AU609">
        <v>1994</v>
      </c>
      <c r="AV609">
        <v>20</v>
      </c>
      <c r="AW609" t="s">
        <v>74</v>
      </c>
      <c r="AX609" t="s">
        <v>74</v>
      </c>
      <c r="AY609" t="s">
        <v>74</v>
      </c>
      <c r="AZ609" t="s">
        <v>74</v>
      </c>
      <c r="BA609" t="s">
        <v>74</v>
      </c>
      <c r="BB609">
        <v>298</v>
      </c>
      <c r="BC609">
        <v>306</v>
      </c>
      <c r="BD609" t="s">
        <v>74</v>
      </c>
      <c r="BE609" t="s">
        <v>6561</v>
      </c>
      <c r="BF609" t="str">
        <f>HYPERLINK("http://dx.doi.org/10.3189/172756494794587537","http://dx.doi.org/10.3189/172756494794587537")</f>
        <v>http://dx.doi.org/10.3189/172756494794587537</v>
      </c>
      <c r="BG609" t="s">
        <v>74</v>
      </c>
      <c r="BH609" t="s">
        <v>74</v>
      </c>
      <c r="BI609">
        <v>9</v>
      </c>
      <c r="BJ609" t="s">
        <v>6295</v>
      </c>
      <c r="BK609" t="s">
        <v>6008</v>
      </c>
      <c r="BL609" t="s">
        <v>6296</v>
      </c>
      <c r="BM609" t="s">
        <v>6297</v>
      </c>
      <c r="BN609" t="s">
        <v>74</v>
      </c>
      <c r="BO609" t="s">
        <v>334</v>
      </c>
      <c r="BP609" t="s">
        <v>74</v>
      </c>
      <c r="BQ609" t="s">
        <v>74</v>
      </c>
      <c r="BR609" t="s">
        <v>96</v>
      </c>
      <c r="BS609" t="s">
        <v>6562</v>
      </c>
      <c r="BT609" t="str">
        <f>HYPERLINK("https%3A%2F%2Fwww.webofscience.com%2Fwos%2Fwoscc%2Ffull-record%2FWOS:A1994BD16B00047","View Full Record in Web of Science")</f>
        <v>View Full Record in Web of Science</v>
      </c>
    </row>
    <row r="610" spans="1:72" x14ac:dyDescent="0.15">
      <c r="A610" t="s">
        <v>5988</v>
      </c>
      <c r="B610" t="s">
        <v>6563</v>
      </c>
      <c r="C610" t="s">
        <v>74</v>
      </c>
      <c r="D610" t="s">
        <v>6285</v>
      </c>
      <c r="E610" t="s">
        <v>74</v>
      </c>
      <c r="F610" t="s">
        <v>6563</v>
      </c>
      <c r="G610" t="s">
        <v>74</v>
      </c>
      <c r="H610" t="s">
        <v>74</v>
      </c>
      <c r="I610" t="s">
        <v>6564</v>
      </c>
      <c r="J610" t="s">
        <v>6287</v>
      </c>
      <c r="K610" t="s">
        <v>6270</v>
      </c>
      <c r="L610" t="s">
        <v>74</v>
      </c>
      <c r="M610" t="s">
        <v>77</v>
      </c>
      <c r="N610" t="s">
        <v>5994</v>
      </c>
      <c r="O610" t="s">
        <v>6288</v>
      </c>
      <c r="P610" t="s">
        <v>6289</v>
      </c>
      <c r="Q610" t="s">
        <v>6290</v>
      </c>
      <c r="R610" t="s">
        <v>74</v>
      </c>
      <c r="S610" t="s">
        <v>74</v>
      </c>
      <c r="T610" t="s">
        <v>74</v>
      </c>
      <c r="U610" t="s">
        <v>74</v>
      </c>
      <c r="V610" t="s">
        <v>74</v>
      </c>
      <c r="W610" t="s">
        <v>6545</v>
      </c>
      <c r="X610" t="s">
        <v>6546</v>
      </c>
      <c r="Y610" t="s">
        <v>74</v>
      </c>
      <c r="Z610" t="s">
        <v>74</v>
      </c>
      <c r="AA610" t="s">
        <v>6404</v>
      </c>
      <c r="AB610" t="s">
        <v>6405</v>
      </c>
      <c r="AC610" t="s">
        <v>74</v>
      </c>
      <c r="AD610" t="s">
        <v>74</v>
      </c>
      <c r="AE610" t="s">
        <v>74</v>
      </c>
      <c r="AF610" t="s">
        <v>74</v>
      </c>
      <c r="AG610">
        <v>0</v>
      </c>
      <c r="AH610">
        <v>41</v>
      </c>
      <c r="AI610">
        <v>43</v>
      </c>
      <c r="AJ610">
        <v>0</v>
      </c>
      <c r="AK610">
        <v>1</v>
      </c>
      <c r="AL610" t="s">
        <v>6275</v>
      </c>
      <c r="AM610" t="s">
        <v>927</v>
      </c>
      <c r="AN610" t="s">
        <v>6276</v>
      </c>
      <c r="AO610" t="s">
        <v>6277</v>
      </c>
      <c r="AP610" t="s">
        <v>74</v>
      </c>
      <c r="AQ610" t="s">
        <v>6293</v>
      </c>
      <c r="AR610" t="s">
        <v>6279</v>
      </c>
      <c r="AS610" t="s">
        <v>74</v>
      </c>
      <c r="AT610" t="s">
        <v>74</v>
      </c>
      <c r="AU610">
        <v>1994</v>
      </c>
      <c r="AV610">
        <v>20</v>
      </c>
      <c r="AW610" t="s">
        <v>74</v>
      </c>
      <c r="AX610" t="s">
        <v>74</v>
      </c>
      <c r="AY610" t="s">
        <v>74</v>
      </c>
      <c r="AZ610" t="s">
        <v>74</v>
      </c>
      <c r="BA610" t="s">
        <v>74</v>
      </c>
      <c r="BB610">
        <v>307</v>
      </c>
      <c r="BC610">
        <v>312</v>
      </c>
      <c r="BD610" t="s">
        <v>74</v>
      </c>
      <c r="BE610" t="s">
        <v>6565</v>
      </c>
      <c r="BF610" t="str">
        <f>HYPERLINK("http://dx.doi.org/10.3189/172756494794587401","http://dx.doi.org/10.3189/172756494794587401")</f>
        <v>http://dx.doi.org/10.3189/172756494794587401</v>
      </c>
      <c r="BG610" t="s">
        <v>74</v>
      </c>
      <c r="BH610" t="s">
        <v>74</v>
      </c>
      <c r="BI610">
        <v>6</v>
      </c>
      <c r="BJ610" t="s">
        <v>6295</v>
      </c>
      <c r="BK610" t="s">
        <v>6008</v>
      </c>
      <c r="BL610" t="s">
        <v>6296</v>
      </c>
      <c r="BM610" t="s">
        <v>6297</v>
      </c>
      <c r="BN610" t="s">
        <v>74</v>
      </c>
      <c r="BO610" t="s">
        <v>4794</v>
      </c>
      <c r="BP610" t="s">
        <v>74</v>
      </c>
      <c r="BQ610" t="s">
        <v>74</v>
      </c>
      <c r="BR610" t="s">
        <v>96</v>
      </c>
      <c r="BS610" t="s">
        <v>6566</v>
      </c>
      <c r="BT610" t="str">
        <f>HYPERLINK("https%3A%2F%2Fwww.webofscience.com%2Fwos%2Fwoscc%2Ffull-record%2FWOS:A1994BD16B00048","View Full Record in Web of Science")</f>
        <v>View Full Record in Web of Science</v>
      </c>
    </row>
    <row r="611" spans="1:72" x14ac:dyDescent="0.15">
      <c r="A611" t="s">
        <v>5988</v>
      </c>
      <c r="B611" t="s">
        <v>6567</v>
      </c>
      <c r="C611" t="s">
        <v>74</v>
      </c>
      <c r="D611" t="s">
        <v>6285</v>
      </c>
      <c r="E611" t="s">
        <v>74</v>
      </c>
      <c r="F611" t="s">
        <v>6567</v>
      </c>
      <c r="G611" t="s">
        <v>74</v>
      </c>
      <c r="H611" t="s">
        <v>74</v>
      </c>
      <c r="I611" t="s">
        <v>6568</v>
      </c>
      <c r="J611" t="s">
        <v>6287</v>
      </c>
      <c r="K611" t="s">
        <v>6270</v>
      </c>
      <c r="L611" t="s">
        <v>74</v>
      </c>
      <c r="M611" t="s">
        <v>77</v>
      </c>
      <c r="N611" t="s">
        <v>5994</v>
      </c>
      <c r="O611" t="s">
        <v>6288</v>
      </c>
      <c r="P611" t="s">
        <v>6289</v>
      </c>
      <c r="Q611" t="s">
        <v>6290</v>
      </c>
      <c r="R611" t="s">
        <v>74</v>
      </c>
      <c r="S611" t="s">
        <v>74</v>
      </c>
      <c r="T611" t="s">
        <v>74</v>
      </c>
      <c r="U611" t="s">
        <v>74</v>
      </c>
      <c r="V611" t="s">
        <v>74</v>
      </c>
      <c r="W611" t="s">
        <v>6569</v>
      </c>
      <c r="X611" t="s">
        <v>1370</v>
      </c>
      <c r="Y611" t="s">
        <v>74</v>
      </c>
      <c r="Z611" t="s">
        <v>74</v>
      </c>
      <c r="AA611" t="s">
        <v>74</v>
      </c>
      <c r="AB611" t="s">
        <v>74</v>
      </c>
      <c r="AC611" t="s">
        <v>74</v>
      </c>
      <c r="AD611" t="s">
        <v>74</v>
      </c>
      <c r="AE611" t="s">
        <v>74</v>
      </c>
      <c r="AF611" t="s">
        <v>74</v>
      </c>
      <c r="AG611">
        <v>0</v>
      </c>
      <c r="AH611">
        <v>23</v>
      </c>
      <c r="AI611">
        <v>27</v>
      </c>
      <c r="AJ611">
        <v>0</v>
      </c>
      <c r="AK611">
        <v>5</v>
      </c>
      <c r="AL611" t="s">
        <v>6275</v>
      </c>
      <c r="AM611" t="s">
        <v>927</v>
      </c>
      <c r="AN611" t="s">
        <v>6276</v>
      </c>
      <c r="AO611" t="s">
        <v>6277</v>
      </c>
      <c r="AP611" t="s">
        <v>74</v>
      </c>
      <c r="AQ611" t="s">
        <v>6293</v>
      </c>
      <c r="AR611" t="s">
        <v>6279</v>
      </c>
      <c r="AS611" t="s">
        <v>74</v>
      </c>
      <c r="AT611" t="s">
        <v>74</v>
      </c>
      <c r="AU611">
        <v>1994</v>
      </c>
      <c r="AV611">
        <v>20</v>
      </c>
      <c r="AW611" t="s">
        <v>74</v>
      </c>
      <c r="AX611" t="s">
        <v>74</v>
      </c>
      <c r="AY611" t="s">
        <v>74</v>
      </c>
      <c r="AZ611" t="s">
        <v>74</v>
      </c>
      <c r="BA611" t="s">
        <v>74</v>
      </c>
      <c r="BB611">
        <v>313</v>
      </c>
      <c r="BC611">
        <v>318</v>
      </c>
      <c r="BD611" t="s">
        <v>74</v>
      </c>
      <c r="BE611" t="s">
        <v>6570</v>
      </c>
      <c r="BF611" t="str">
        <f>HYPERLINK("http://dx.doi.org/10.3189/172756494794586989","http://dx.doi.org/10.3189/172756494794586989")</f>
        <v>http://dx.doi.org/10.3189/172756494794586989</v>
      </c>
      <c r="BG611" t="s">
        <v>74</v>
      </c>
      <c r="BH611" t="s">
        <v>74</v>
      </c>
      <c r="BI611">
        <v>6</v>
      </c>
      <c r="BJ611" t="s">
        <v>6295</v>
      </c>
      <c r="BK611" t="s">
        <v>6008</v>
      </c>
      <c r="BL611" t="s">
        <v>6296</v>
      </c>
      <c r="BM611" t="s">
        <v>6297</v>
      </c>
      <c r="BN611" t="s">
        <v>74</v>
      </c>
      <c r="BO611" t="s">
        <v>334</v>
      </c>
      <c r="BP611" t="s">
        <v>74</v>
      </c>
      <c r="BQ611" t="s">
        <v>74</v>
      </c>
      <c r="BR611" t="s">
        <v>96</v>
      </c>
      <c r="BS611" t="s">
        <v>6571</v>
      </c>
      <c r="BT611" t="str">
        <f>HYPERLINK("https%3A%2F%2Fwww.webofscience.com%2Fwos%2Fwoscc%2Ffull-record%2FWOS:A1994BD16B00049","View Full Record in Web of Science")</f>
        <v>View Full Record in Web of Science</v>
      </c>
    </row>
    <row r="612" spans="1:72" x14ac:dyDescent="0.15">
      <c r="A612" t="s">
        <v>5988</v>
      </c>
      <c r="B612" t="s">
        <v>6572</v>
      </c>
      <c r="C612" t="s">
        <v>74</v>
      </c>
      <c r="D612" t="s">
        <v>6285</v>
      </c>
      <c r="E612" t="s">
        <v>74</v>
      </c>
      <c r="F612" t="s">
        <v>6572</v>
      </c>
      <c r="G612" t="s">
        <v>74</v>
      </c>
      <c r="H612" t="s">
        <v>74</v>
      </c>
      <c r="I612" t="s">
        <v>6573</v>
      </c>
      <c r="J612" t="s">
        <v>6287</v>
      </c>
      <c r="K612" t="s">
        <v>6270</v>
      </c>
      <c r="L612" t="s">
        <v>74</v>
      </c>
      <c r="M612" t="s">
        <v>77</v>
      </c>
      <c r="N612" t="s">
        <v>5994</v>
      </c>
      <c r="O612" t="s">
        <v>6288</v>
      </c>
      <c r="P612" t="s">
        <v>6289</v>
      </c>
      <c r="Q612" t="s">
        <v>6290</v>
      </c>
      <c r="R612" t="s">
        <v>74</v>
      </c>
      <c r="S612" t="s">
        <v>74</v>
      </c>
      <c r="T612" t="s">
        <v>74</v>
      </c>
      <c r="U612" t="s">
        <v>74</v>
      </c>
      <c r="V612" t="s">
        <v>74</v>
      </c>
      <c r="W612" t="s">
        <v>6574</v>
      </c>
      <c r="X612" t="s">
        <v>4864</v>
      </c>
      <c r="Y612" t="s">
        <v>74</v>
      </c>
      <c r="Z612" t="s">
        <v>74</v>
      </c>
      <c r="AA612" t="s">
        <v>74</v>
      </c>
      <c r="AB612" t="s">
        <v>6575</v>
      </c>
      <c r="AC612" t="s">
        <v>74</v>
      </c>
      <c r="AD612" t="s">
        <v>74</v>
      </c>
      <c r="AE612" t="s">
        <v>74</v>
      </c>
      <c r="AF612" t="s">
        <v>74</v>
      </c>
      <c r="AG612">
        <v>0</v>
      </c>
      <c r="AH612">
        <v>31</v>
      </c>
      <c r="AI612">
        <v>35</v>
      </c>
      <c r="AJ612">
        <v>0</v>
      </c>
      <c r="AK612">
        <v>4</v>
      </c>
      <c r="AL612" t="s">
        <v>6275</v>
      </c>
      <c r="AM612" t="s">
        <v>927</v>
      </c>
      <c r="AN612" t="s">
        <v>6276</v>
      </c>
      <c r="AO612" t="s">
        <v>6277</v>
      </c>
      <c r="AP612" t="s">
        <v>74</v>
      </c>
      <c r="AQ612" t="s">
        <v>6293</v>
      </c>
      <c r="AR612" t="s">
        <v>6279</v>
      </c>
      <c r="AS612" t="s">
        <v>74</v>
      </c>
      <c r="AT612" t="s">
        <v>74</v>
      </c>
      <c r="AU612">
        <v>1994</v>
      </c>
      <c r="AV612">
        <v>20</v>
      </c>
      <c r="AW612" t="s">
        <v>74</v>
      </c>
      <c r="AX612" t="s">
        <v>74</v>
      </c>
      <c r="AY612" t="s">
        <v>74</v>
      </c>
      <c r="AZ612" t="s">
        <v>74</v>
      </c>
      <c r="BA612" t="s">
        <v>74</v>
      </c>
      <c r="BB612">
        <v>319</v>
      </c>
      <c r="BC612">
        <v>326</v>
      </c>
      <c r="BD612" t="s">
        <v>74</v>
      </c>
      <c r="BE612" t="s">
        <v>6576</v>
      </c>
      <c r="BF612" t="str">
        <f>HYPERLINK("http://dx.doi.org/10.3189/172756494794587294","http://dx.doi.org/10.3189/172756494794587294")</f>
        <v>http://dx.doi.org/10.3189/172756494794587294</v>
      </c>
      <c r="BG612" t="s">
        <v>74</v>
      </c>
      <c r="BH612" t="s">
        <v>74</v>
      </c>
      <c r="BI612">
        <v>8</v>
      </c>
      <c r="BJ612" t="s">
        <v>6295</v>
      </c>
      <c r="BK612" t="s">
        <v>6008</v>
      </c>
      <c r="BL612" t="s">
        <v>6296</v>
      </c>
      <c r="BM612" t="s">
        <v>6297</v>
      </c>
      <c r="BN612" t="s">
        <v>74</v>
      </c>
      <c r="BO612" t="s">
        <v>334</v>
      </c>
      <c r="BP612" t="s">
        <v>74</v>
      </c>
      <c r="BQ612" t="s">
        <v>74</v>
      </c>
      <c r="BR612" t="s">
        <v>96</v>
      </c>
      <c r="BS612" t="s">
        <v>6577</v>
      </c>
      <c r="BT612" t="str">
        <f>HYPERLINK("https%3A%2F%2Fwww.webofscience.com%2Fwos%2Fwoscc%2Ffull-record%2FWOS:A1994BD16B00050","View Full Record in Web of Science")</f>
        <v>View Full Record in Web of Science</v>
      </c>
    </row>
    <row r="613" spans="1:72" x14ac:dyDescent="0.15">
      <c r="A613" t="s">
        <v>5988</v>
      </c>
      <c r="B613" t="s">
        <v>6578</v>
      </c>
      <c r="C613" t="s">
        <v>74</v>
      </c>
      <c r="D613" t="s">
        <v>6285</v>
      </c>
      <c r="E613" t="s">
        <v>74</v>
      </c>
      <c r="F613" t="s">
        <v>6578</v>
      </c>
      <c r="G613" t="s">
        <v>74</v>
      </c>
      <c r="H613" t="s">
        <v>74</v>
      </c>
      <c r="I613" t="s">
        <v>6579</v>
      </c>
      <c r="J613" t="s">
        <v>6287</v>
      </c>
      <c r="K613" t="s">
        <v>6270</v>
      </c>
      <c r="L613" t="s">
        <v>74</v>
      </c>
      <c r="M613" t="s">
        <v>77</v>
      </c>
      <c r="N613" t="s">
        <v>5994</v>
      </c>
      <c r="O613" t="s">
        <v>6288</v>
      </c>
      <c r="P613" t="s">
        <v>6289</v>
      </c>
      <c r="Q613" t="s">
        <v>6290</v>
      </c>
      <c r="R613" t="s">
        <v>74</v>
      </c>
      <c r="S613" t="s">
        <v>74</v>
      </c>
      <c r="T613" t="s">
        <v>74</v>
      </c>
      <c r="U613" t="s">
        <v>74</v>
      </c>
      <c r="V613" t="s">
        <v>74</v>
      </c>
      <c r="W613" t="s">
        <v>6574</v>
      </c>
      <c r="X613" t="s">
        <v>4864</v>
      </c>
      <c r="Y613" t="s">
        <v>74</v>
      </c>
      <c r="Z613" t="s">
        <v>74</v>
      </c>
      <c r="AA613" t="s">
        <v>74</v>
      </c>
      <c r="AB613" t="s">
        <v>74</v>
      </c>
      <c r="AC613" t="s">
        <v>74</v>
      </c>
      <c r="AD613" t="s">
        <v>74</v>
      </c>
      <c r="AE613" t="s">
        <v>74</v>
      </c>
      <c r="AF613" t="s">
        <v>74</v>
      </c>
      <c r="AG613">
        <v>0</v>
      </c>
      <c r="AH613">
        <v>22</v>
      </c>
      <c r="AI613">
        <v>22</v>
      </c>
      <c r="AJ613">
        <v>0</v>
      </c>
      <c r="AK613">
        <v>1</v>
      </c>
      <c r="AL613" t="s">
        <v>6275</v>
      </c>
      <c r="AM613" t="s">
        <v>927</v>
      </c>
      <c r="AN613" t="s">
        <v>6276</v>
      </c>
      <c r="AO613" t="s">
        <v>6277</v>
      </c>
      <c r="AP613" t="s">
        <v>74</v>
      </c>
      <c r="AQ613" t="s">
        <v>6293</v>
      </c>
      <c r="AR613" t="s">
        <v>6279</v>
      </c>
      <c r="AS613" t="s">
        <v>74</v>
      </c>
      <c r="AT613" t="s">
        <v>74</v>
      </c>
      <c r="AU613">
        <v>1994</v>
      </c>
      <c r="AV613">
        <v>20</v>
      </c>
      <c r="AW613" t="s">
        <v>74</v>
      </c>
      <c r="AX613" t="s">
        <v>74</v>
      </c>
      <c r="AY613" t="s">
        <v>74</v>
      </c>
      <c r="AZ613" t="s">
        <v>74</v>
      </c>
      <c r="BA613" t="s">
        <v>74</v>
      </c>
      <c r="BB613">
        <v>327</v>
      </c>
      <c r="BC613">
        <v>335</v>
      </c>
      <c r="BD613" t="s">
        <v>74</v>
      </c>
      <c r="BE613" t="s">
        <v>6580</v>
      </c>
      <c r="BF613" t="str">
        <f>HYPERLINK("http://dx.doi.org/10.3189/172756494794587177","http://dx.doi.org/10.3189/172756494794587177")</f>
        <v>http://dx.doi.org/10.3189/172756494794587177</v>
      </c>
      <c r="BG613" t="s">
        <v>74</v>
      </c>
      <c r="BH613" t="s">
        <v>74</v>
      </c>
      <c r="BI613">
        <v>9</v>
      </c>
      <c r="BJ613" t="s">
        <v>6295</v>
      </c>
      <c r="BK613" t="s">
        <v>6008</v>
      </c>
      <c r="BL613" t="s">
        <v>6296</v>
      </c>
      <c r="BM613" t="s">
        <v>6297</v>
      </c>
      <c r="BN613" t="s">
        <v>74</v>
      </c>
      <c r="BO613" t="s">
        <v>334</v>
      </c>
      <c r="BP613" t="s">
        <v>74</v>
      </c>
      <c r="BQ613" t="s">
        <v>74</v>
      </c>
      <c r="BR613" t="s">
        <v>96</v>
      </c>
      <c r="BS613" t="s">
        <v>6581</v>
      </c>
      <c r="BT613" t="str">
        <f>HYPERLINK("https%3A%2F%2Fwww.webofscience.com%2Fwos%2Fwoscc%2Ffull-record%2FWOS:A1994BD16B00051","View Full Record in Web of Science")</f>
        <v>View Full Record in Web of Science</v>
      </c>
    </row>
    <row r="614" spans="1:72" x14ac:dyDescent="0.15">
      <c r="A614" t="s">
        <v>5988</v>
      </c>
      <c r="B614" t="s">
        <v>6582</v>
      </c>
      <c r="C614" t="s">
        <v>74</v>
      </c>
      <c r="D614" t="s">
        <v>6285</v>
      </c>
      <c r="E614" t="s">
        <v>74</v>
      </c>
      <c r="F614" t="s">
        <v>6582</v>
      </c>
      <c r="G614" t="s">
        <v>74</v>
      </c>
      <c r="H614" t="s">
        <v>74</v>
      </c>
      <c r="I614" t="s">
        <v>6583</v>
      </c>
      <c r="J614" t="s">
        <v>6287</v>
      </c>
      <c r="K614" t="s">
        <v>6270</v>
      </c>
      <c r="L614" t="s">
        <v>74</v>
      </c>
      <c r="M614" t="s">
        <v>77</v>
      </c>
      <c r="N614" t="s">
        <v>5994</v>
      </c>
      <c r="O614" t="s">
        <v>6288</v>
      </c>
      <c r="P614" t="s">
        <v>6289</v>
      </c>
      <c r="Q614" t="s">
        <v>6290</v>
      </c>
      <c r="R614" t="s">
        <v>74</v>
      </c>
      <c r="S614" t="s">
        <v>74</v>
      </c>
      <c r="T614" t="s">
        <v>74</v>
      </c>
      <c r="U614" t="s">
        <v>74</v>
      </c>
      <c r="V614" t="s">
        <v>74</v>
      </c>
      <c r="W614" t="s">
        <v>2493</v>
      </c>
      <c r="X614" t="s">
        <v>2494</v>
      </c>
      <c r="Y614" t="s">
        <v>74</v>
      </c>
      <c r="Z614" t="s">
        <v>74</v>
      </c>
      <c r="AA614" t="s">
        <v>6584</v>
      </c>
      <c r="AB614" t="s">
        <v>6585</v>
      </c>
      <c r="AC614" t="s">
        <v>74</v>
      </c>
      <c r="AD614" t="s">
        <v>74</v>
      </c>
      <c r="AE614" t="s">
        <v>74</v>
      </c>
      <c r="AF614" t="s">
        <v>74</v>
      </c>
      <c r="AG614">
        <v>0</v>
      </c>
      <c r="AH614">
        <v>37</v>
      </c>
      <c r="AI614">
        <v>38</v>
      </c>
      <c r="AJ614">
        <v>0</v>
      </c>
      <c r="AK614">
        <v>2</v>
      </c>
      <c r="AL614" t="s">
        <v>6275</v>
      </c>
      <c r="AM614" t="s">
        <v>927</v>
      </c>
      <c r="AN614" t="s">
        <v>6276</v>
      </c>
      <c r="AO614" t="s">
        <v>6277</v>
      </c>
      <c r="AP614" t="s">
        <v>74</v>
      </c>
      <c r="AQ614" t="s">
        <v>6293</v>
      </c>
      <c r="AR614" t="s">
        <v>6279</v>
      </c>
      <c r="AS614" t="s">
        <v>74</v>
      </c>
      <c r="AT614" t="s">
        <v>74</v>
      </c>
      <c r="AU614">
        <v>1994</v>
      </c>
      <c r="AV614">
        <v>20</v>
      </c>
      <c r="AW614" t="s">
        <v>74</v>
      </c>
      <c r="AX614" t="s">
        <v>74</v>
      </c>
      <c r="AY614" t="s">
        <v>74</v>
      </c>
      <c r="AZ614" t="s">
        <v>74</v>
      </c>
      <c r="BA614" t="s">
        <v>74</v>
      </c>
      <c r="BB614">
        <v>336</v>
      </c>
      <c r="BC614">
        <v>340</v>
      </c>
      <c r="BD614" t="s">
        <v>74</v>
      </c>
      <c r="BE614" t="s">
        <v>6586</v>
      </c>
      <c r="BF614" t="str">
        <f>HYPERLINK("http://dx.doi.org/10.3189/172756494794587221","http://dx.doi.org/10.3189/172756494794587221")</f>
        <v>http://dx.doi.org/10.3189/172756494794587221</v>
      </c>
      <c r="BG614" t="s">
        <v>74</v>
      </c>
      <c r="BH614" t="s">
        <v>74</v>
      </c>
      <c r="BI614">
        <v>5</v>
      </c>
      <c r="BJ614" t="s">
        <v>6295</v>
      </c>
      <c r="BK614" t="s">
        <v>6008</v>
      </c>
      <c r="BL614" t="s">
        <v>6296</v>
      </c>
      <c r="BM614" t="s">
        <v>6297</v>
      </c>
      <c r="BN614" t="s">
        <v>74</v>
      </c>
      <c r="BO614" t="s">
        <v>3183</v>
      </c>
      <c r="BP614" t="s">
        <v>74</v>
      </c>
      <c r="BQ614" t="s">
        <v>74</v>
      </c>
      <c r="BR614" t="s">
        <v>96</v>
      </c>
      <c r="BS614" t="s">
        <v>6587</v>
      </c>
      <c r="BT614" t="str">
        <f>HYPERLINK("https%3A%2F%2Fwww.webofscience.com%2Fwos%2Fwoscc%2Ffull-record%2FWOS:A1994BD16B00052","View Full Record in Web of Science")</f>
        <v>View Full Record in Web of Science</v>
      </c>
    </row>
    <row r="615" spans="1:72" x14ac:dyDescent="0.15">
      <c r="A615" t="s">
        <v>5988</v>
      </c>
      <c r="B615" t="s">
        <v>6588</v>
      </c>
      <c r="C615" t="s">
        <v>74</v>
      </c>
      <c r="D615" t="s">
        <v>6285</v>
      </c>
      <c r="E615" t="s">
        <v>74</v>
      </c>
      <c r="F615" t="s">
        <v>6588</v>
      </c>
      <c r="G615" t="s">
        <v>74</v>
      </c>
      <c r="H615" t="s">
        <v>74</v>
      </c>
      <c r="I615" t="s">
        <v>6589</v>
      </c>
      <c r="J615" t="s">
        <v>6287</v>
      </c>
      <c r="K615" t="s">
        <v>6270</v>
      </c>
      <c r="L615" t="s">
        <v>74</v>
      </c>
      <c r="M615" t="s">
        <v>77</v>
      </c>
      <c r="N615" t="s">
        <v>5994</v>
      </c>
      <c r="O615" t="s">
        <v>6288</v>
      </c>
      <c r="P615" t="s">
        <v>6289</v>
      </c>
      <c r="Q615" t="s">
        <v>6290</v>
      </c>
      <c r="R615" t="s">
        <v>74</v>
      </c>
      <c r="S615" t="s">
        <v>74</v>
      </c>
      <c r="T615" t="s">
        <v>74</v>
      </c>
      <c r="U615" t="s">
        <v>74</v>
      </c>
      <c r="V615" t="s">
        <v>74</v>
      </c>
      <c r="W615" t="s">
        <v>6590</v>
      </c>
      <c r="X615" t="s">
        <v>6591</v>
      </c>
      <c r="Y615" t="s">
        <v>74</v>
      </c>
      <c r="Z615" t="s">
        <v>74</v>
      </c>
      <c r="AA615" t="s">
        <v>74</v>
      </c>
      <c r="AB615" t="s">
        <v>74</v>
      </c>
      <c r="AC615" t="s">
        <v>74</v>
      </c>
      <c r="AD615" t="s">
        <v>74</v>
      </c>
      <c r="AE615" t="s">
        <v>74</v>
      </c>
      <c r="AF615" t="s">
        <v>74</v>
      </c>
      <c r="AG615">
        <v>0</v>
      </c>
      <c r="AH615">
        <v>7</v>
      </c>
      <c r="AI615">
        <v>7</v>
      </c>
      <c r="AJ615">
        <v>0</v>
      </c>
      <c r="AK615">
        <v>0</v>
      </c>
      <c r="AL615" t="s">
        <v>6275</v>
      </c>
      <c r="AM615" t="s">
        <v>927</v>
      </c>
      <c r="AN615" t="s">
        <v>6276</v>
      </c>
      <c r="AO615" t="s">
        <v>6277</v>
      </c>
      <c r="AP615" t="s">
        <v>74</v>
      </c>
      <c r="AQ615" t="s">
        <v>6293</v>
      </c>
      <c r="AR615" t="s">
        <v>6279</v>
      </c>
      <c r="AS615" t="s">
        <v>74</v>
      </c>
      <c r="AT615" t="s">
        <v>74</v>
      </c>
      <c r="AU615">
        <v>1994</v>
      </c>
      <c r="AV615">
        <v>20</v>
      </c>
      <c r="AW615" t="s">
        <v>74</v>
      </c>
      <c r="AX615" t="s">
        <v>74</v>
      </c>
      <c r="AY615" t="s">
        <v>74</v>
      </c>
      <c r="AZ615" t="s">
        <v>74</v>
      </c>
      <c r="BA615" t="s">
        <v>74</v>
      </c>
      <c r="BB615">
        <v>341</v>
      </c>
      <c r="BC615">
        <v>346</v>
      </c>
      <c r="BD615" t="s">
        <v>74</v>
      </c>
      <c r="BE615" t="s">
        <v>6592</v>
      </c>
      <c r="BF615" t="str">
        <f>HYPERLINK("http://dx.doi.org/10.3189/172756494794587195","http://dx.doi.org/10.3189/172756494794587195")</f>
        <v>http://dx.doi.org/10.3189/172756494794587195</v>
      </c>
      <c r="BG615" t="s">
        <v>74</v>
      </c>
      <c r="BH615" t="s">
        <v>74</v>
      </c>
      <c r="BI615">
        <v>6</v>
      </c>
      <c r="BJ615" t="s">
        <v>6295</v>
      </c>
      <c r="BK615" t="s">
        <v>6008</v>
      </c>
      <c r="BL615" t="s">
        <v>6296</v>
      </c>
      <c r="BM615" t="s">
        <v>6297</v>
      </c>
      <c r="BN615" t="s">
        <v>74</v>
      </c>
      <c r="BO615" t="s">
        <v>334</v>
      </c>
      <c r="BP615" t="s">
        <v>74</v>
      </c>
      <c r="BQ615" t="s">
        <v>74</v>
      </c>
      <c r="BR615" t="s">
        <v>96</v>
      </c>
      <c r="BS615" t="s">
        <v>6593</v>
      </c>
      <c r="BT615" t="str">
        <f>HYPERLINK("https%3A%2F%2Fwww.webofscience.com%2Fwos%2Fwoscc%2Ffull-record%2FWOS:A1994BD16B00053","View Full Record in Web of Science")</f>
        <v>View Full Record in Web of Science</v>
      </c>
    </row>
    <row r="616" spans="1:72" x14ac:dyDescent="0.15">
      <c r="A616" t="s">
        <v>5988</v>
      </c>
      <c r="B616" t="s">
        <v>6594</v>
      </c>
      <c r="C616" t="s">
        <v>74</v>
      </c>
      <c r="D616" t="s">
        <v>6285</v>
      </c>
      <c r="E616" t="s">
        <v>74</v>
      </c>
      <c r="F616" t="s">
        <v>6594</v>
      </c>
      <c r="G616" t="s">
        <v>74</v>
      </c>
      <c r="H616" t="s">
        <v>74</v>
      </c>
      <c r="I616" t="s">
        <v>6595</v>
      </c>
      <c r="J616" t="s">
        <v>6287</v>
      </c>
      <c r="K616" t="s">
        <v>6270</v>
      </c>
      <c r="L616" t="s">
        <v>74</v>
      </c>
      <c r="M616" t="s">
        <v>77</v>
      </c>
      <c r="N616" t="s">
        <v>5994</v>
      </c>
      <c r="O616" t="s">
        <v>6288</v>
      </c>
      <c r="P616" t="s">
        <v>6289</v>
      </c>
      <c r="Q616" t="s">
        <v>6290</v>
      </c>
      <c r="R616" t="s">
        <v>74</v>
      </c>
      <c r="S616" t="s">
        <v>74</v>
      </c>
      <c r="T616" t="s">
        <v>74</v>
      </c>
      <c r="U616" t="s">
        <v>74</v>
      </c>
      <c r="V616" t="s">
        <v>74</v>
      </c>
      <c r="W616" t="s">
        <v>6596</v>
      </c>
      <c r="X616" t="s">
        <v>74</v>
      </c>
      <c r="Y616" t="s">
        <v>74</v>
      </c>
      <c r="Z616" t="s">
        <v>74</v>
      </c>
      <c r="AA616" t="s">
        <v>825</v>
      </c>
      <c r="AB616" t="s">
        <v>74</v>
      </c>
      <c r="AC616" t="s">
        <v>74</v>
      </c>
      <c r="AD616" t="s">
        <v>74</v>
      </c>
      <c r="AE616" t="s">
        <v>74</v>
      </c>
      <c r="AF616" t="s">
        <v>74</v>
      </c>
      <c r="AG616">
        <v>0</v>
      </c>
      <c r="AH616">
        <v>7</v>
      </c>
      <c r="AI616">
        <v>7</v>
      </c>
      <c r="AJ616">
        <v>0</v>
      </c>
      <c r="AK616">
        <v>0</v>
      </c>
      <c r="AL616" t="s">
        <v>6275</v>
      </c>
      <c r="AM616" t="s">
        <v>927</v>
      </c>
      <c r="AN616" t="s">
        <v>6276</v>
      </c>
      <c r="AO616" t="s">
        <v>6277</v>
      </c>
      <c r="AP616" t="s">
        <v>74</v>
      </c>
      <c r="AQ616" t="s">
        <v>6293</v>
      </c>
      <c r="AR616" t="s">
        <v>6279</v>
      </c>
      <c r="AS616" t="s">
        <v>74</v>
      </c>
      <c r="AT616" t="s">
        <v>74</v>
      </c>
      <c r="AU616">
        <v>1994</v>
      </c>
      <c r="AV616">
        <v>20</v>
      </c>
      <c r="AW616" t="s">
        <v>74</v>
      </c>
      <c r="AX616" t="s">
        <v>74</v>
      </c>
      <c r="AY616" t="s">
        <v>74</v>
      </c>
      <c r="AZ616" t="s">
        <v>74</v>
      </c>
      <c r="BA616" t="s">
        <v>74</v>
      </c>
      <c r="BB616">
        <v>347</v>
      </c>
      <c r="BC616">
        <v>352</v>
      </c>
      <c r="BD616" t="s">
        <v>74</v>
      </c>
      <c r="BE616" t="s">
        <v>6597</v>
      </c>
      <c r="BF616" t="str">
        <f>HYPERLINK("http://dx.doi.org/10.3189/172756494794587285","http://dx.doi.org/10.3189/172756494794587285")</f>
        <v>http://dx.doi.org/10.3189/172756494794587285</v>
      </c>
      <c r="BG616" t="s">
        <v>74</v>
      </c>
      <c r="BH616" t="s">
        <v>74</v>
      </c>
      <c r="BI616">
        <v>6</v>
      </c>
      <c r="BJ616" t="s">
        <v>6295</v>
      </c>
      <c r="BK616" t="s">
        <v>6008</v>
      </c>
      <c r="BL616" t="s">
        <v>6296</v>
      </c>
      <c r="BM616" t="s">
        <v>6297</v>
      </c>
      <c r="BN616" t="s">
        <v>74</v>
      </c>
      <c r="BO616" t="s">
        <v>334</v>
      </c>
      <c r="BP616" t="s">
        <v>74</v>
      </c>
      <c r="BQ616" t="s">
        <v>74</v>
      </c>
      <c r="BR616" t="s">
        <v>96</v>
      </c>
      <c r="BS616" t="s">
        <v>6598</v>
      </c>
      <c r="BT616" t="str">
        <f>HYPERLINK("https%3A%2F%2Fwww.webofscience.com%2Fwos%2Fwoscc%2Ffull-record%2FWOS:A1994BD16B00054","View Full Record in Web of Science")</f>
        <v>View Full Record in Web of Science</v>
      </c>
    </row>
    <row r="617" spans="1:72" x14ac:dyDescent="0.15">
      <c r="A617" t="s">
        <v>5988</v>
      </c>
      <c r="B617" t="s">
        <v>6599</v>
      </c>
      <c r="C617" t="s">
        <v>74</v>
      </c>
      <c r="D617" t="s">
        <v>6285</v>
      </c>
      <c r="E617" t="s">
        <v>74</v>
      </c>
      <c r="F617" t="s">
        <v>6599</v>
      </c>
      <c r="G617" t="s">
        <v>74</v>
      </c>
      <c r="H617" t="s">
        <v>74</v>
      </c>
      <c r="I617" t="s">
        <v>6600</v>
      </c>
      <c r="J617" t="s">
        <v>6287</v>
      </c>
      <c r="K617" t="s">
        <v>6270</v>
      </c>
      <c r="L617" t="s">
        <v>74</v>
      </c>
      <c r="M617" t="s">
        <v>77</v>
      </c>
      <c r="N617" t="s">
        <v>5994</v>
      </c>
      <c r="O617" t="s">
        <v>6288</v>
      </c>
      <c r="P617" t="s">
        <v>6289</v>
      </c>
      <c r="Q617" t="s">
        <v>6290</v>
      </c>
      <c r="R617" t="s">
        <v>74</v>
      </c>
      <c r="S617" t="s">
        <v>74</v>
      </c>
      <c r="T617" t="s">
        <v>74</v>
      </c>
      <c r="U617" t="s">
        <v>74</v>
      </c>
      <c r="V617" t="s">
        <v>74</v>
      </c>
      <c r="W617" t="s">
        <v>3728</v>
      </c>
      <c r="X617" t="s">
        <v>151</v>
      </c>
      <c r="Y617" t="s">
        <v>74</v>
      </c>
      <c r="Z617" t="s">
        <v>74</v>
      </c>
      <c r="AA617" t="s">
        <v>74</v>
      </c>
      <c r="AB617" t="s">
        <v>74</v>
      </c>
      <c r="AC617" t="s">
        <v>74</v>
      </c>
      <c r="AD617" t="s">
        <v>74</v>
      </c>
      <c r="AE617" t="s">
        <v>74</v>
      </c>
      <c r="AF617" t="s">
        <v>74</v>
      </c>
      <c r="AG617">
        <v>0</v>
      </c>
      <c r="AH617">
        <v>17</v>
      </c>
      <c r="AI617">
        <v>18</v>
      </c>
      <c r="AJ617">
        <v>0</v>
      </c>
      <c r="AK617">
        <v>1</v>
      </c>
      <c r="AL617" t="s">
        <v>6275</v>
      </c>
      <c r="AM617" t="s">
        <v>927</v>
      </c>
      <c r="AN617" t="s">
        <v>6276</v>
      </c>
      <c r="AO617" t="s">
        <v>6277</v>
      </c>
      <c r="AP617" t="s">
        <v>74</v>
      </c>
      <c r="AQ617" t="s">
        <v>6293</v>
      </c>
      <c r="AR617" t="s">
        <v>6279</v>
      </c>
      <c r="AS617" t="s">
        <v>74</v>
      </c>
      <c r="AT617" t="s">
        <v>74</v>
      </c>
      <c r="AU617">
        <v>1994</v>
      </c>
      <c r="AV617">
        <v>20</v>
      </c>
      <c r="AW617" t="s">
        <v>74</v>
      </c>
      <c r="AX617" t="s">
        <v>74</v>
      </c>
      <c r="AY617" t="s">
        <v>74</v>
      </c>
      <c r="AZ617" t="s">
        <v>74</v>
      </c>
      <c r="BA617" t="s">
        <v>74</v>
      </c>
      <c r="BB617">
        <v>353</v>
      </c>
      <c r="BC617">
        <v>356</v>
      </c>
      <c r="BD617" t="s">
        <v>74</v>
      </c>
      <c r="BE617" t="s">
        <v>6601</v>
      </c>
      <c r="BF617" t="str">
        <f>HYPERLINK("http://dx.doi.org/10.3189/172756494794587320","http://dx.doi.org/10.3189/172756494794587320")</f>
        <v>http://dx.doi.org/10.3189/172756494794587320</v>
      </c>
      <c r="BG617" t="s">
        <v>74</v>
      </c>
      <c r="BH617" t="s">
        <v>74</v>
      </c>
      <c r="BI617">
        <v>4</v>
      </c>
      <c r="BJ617" t="s">
        <v>6295</v>
      </c>
      <c r="BK617" t="s">
        <v>6008</v>
      </c>
      <c r="BL617" t="s">
        <v>6296</v>
      </c>
      <c r="BM617" t="s">
        <v>6297</v>
      </c>
      <c r="BN617" t="s">
        <v>74</v>
      </c>
      <c r="BO617" t="s">
        <v>334</v>
      </c>
      <c r="BP617" t="s">
        <v>74</v>
      </c>
      <c r="BQ617" t="s">
        <v>74</v>
      </c>
      <c r="BR617" t="s">
        <v>96</v>
      </c>
      <c r="BS617" t="s">
        <v>6602</v>
      </c>
      <c r="BT617" t="str">
        <f>HYPERLINK("https%3A%2F%2Fwww.webofscience.com%2Fwos%2Fwoscc%2Ffull-record%2FWOS:A1994BD16B00055","View Full Record in Web of Science")</f>
        <v>View Full Record in Web of Science</v>
      </c>
    </row>
    <row r="618" spans="1:72" x14ac:dyDescent="0.15">
      <c r="A618" t="s">
        <v>5988</v>
      </c>
      <c r="B618" t="s">
        <v>6603</v>
      </c>
      <c r="C618" t="s">
        <v>74</v>
      </c>
      <c r="D618" t="s">
        <v>6285</v>
      </c>
      <c r="E618" t="s">
        <v>74</v>
      </c>
      <c r="F618" t="s">
        <v>6603</v>
      </c>
      <c r="G618" t="s">
        <v>74</v>
      </c>
      <c r="H618" t="s">
        <v>74</v>
      </c>
      <c r="I618" t="s">
        <v>6604</v>
      </c>
      <c r="J618" t="s">
        <v>6287</v>
      </c>
      <c r="K618" t="s">
        <v>6270</v>
      </c>
      <c r="L618" t="s">
        <v>74</v>
      </c>
      <c r="M618" t="s">
        <v>77</v>
      </c>
      <c r="N618" t="s">
        <v>5994</v>
      </c>
      <c r="O618" t="s">
        <v>6288</v>
      </c>
      <c r="P618" t="s">
        <v>6289</v>
      </c>
      <c r="Q618" t="s">
        <v>6290</v>
      </c>
      <c r="R618" t="s">
        <v>74</v>
      </c>
      <c r="S618" t="s">
        <v>74</v>
      </c>
      <c r="T618" t="s">
        <v>74</v>
      </c>
      <c r="U618" t="s">
        <v>74</v>
      </c>
      <c r="V618" t="s">
        <v>74</v>
      </c>
      <c r="W618" t="s">
        <v>6605</v>
      </c>
      <c r="X618" t="s">
        <v>6342</v>
      </c>
      <c r="Y618" t="s">
        <v>74</v>
      </c>
      <c r="Z618" t="s">
        <v>74</v>
      </c>
      <c r="AA618" t="s">
        <v>342</v>
      </c>
      <c r="AB618" t="s">
        <v>343</v>
      </c>
      <c r="AC618" t="s">
        <v>74</v>
      </c>
      <c r="AD618" t="s">
        <v>74</v>
      </c>
      <c r="AE618" t="s">
        <v>74</v>
      </c>
      <c r="AF618" t="s">
        <v>74</v>
      </c>
      <c r="AG618">
        <v>0</v>
      </c>
      <c r="AH618">
        <v>33</v>
      </c>
      <c r="AI618">
        <v>38</v>
      </c>
      <c r="AJ618">
        <v>0</v>
      </c>
      <c r="AK618">
        <v>2</v>
      </c>
      <c r="AL618" t="s">
        <v>6275</v>
      </c>
      <c r="AM618" t="s">
        <v>927</v>
      </c>
      <c r="AN618" t="s">
        <v>6276</v>
      </c>
      <c r="AO618" t="s">
        <v>6277</v>
      </c>
      <c r="AP618" t="s">
        <v>74</v>
      </c>
      <c r="AQ618" t="s">
        <v>6293</v>
      </c>
      <c r="AR618" t="s">
        <v>6279</v>
      </c>
      <c r="AS618" t="s">
        <v>74</v>
      </c>
      <c r="AT618" t="s">
        <v>74</v>
      </c>
      <c r="AU618">
        <v>1994</v>
      </c>
      <c r="AV618">
        <v>20</v>
      </c>
      <c r="AW618" t="s">
        <v>74</v>
      </c>
      <c r="AX618" t="s">
        <v>74</v>
      </c>
      <c r="AY618" t="s">
        <v>74</v>
      </c>
      <c r="AZ618" t="s">
        <v>74</v>
      </c>
      <c r="BA618" t="s">
        <v>74</v>
      </c>
      <c r="BB618">
        <v>357</v>
      </c>
      <c r="BC618">
        <v>364</v>
      </c>
      <c r="BD618" t="s">
        <v>74</v>
      </c>
      <c r="BE618" t="s">
        <v>6606</v>
      </c>
      <c r="BF618" t="str">
        <f>HYPERLINK("http://dx.doi.org/10.3189/172756494794587582","http://dx.doi.org/10.3189/172756494794587582")</f>
        <v>http://dx.doi.org/10.3189/172756494794587582</v>
      </c>
      <c r="BG618" t="s">
        <v>74</v>
      </c>
      <c r="BH618" t="s">
        <v>74</v>
      </c>
      <c r="BI618">
        <v>8</v>
      </c>
      <c r="BJ618" t="s">
        <v>6295</v>
      </c>
      <c r="BK618" t="s">
        <v>6008</v>
      </c>
      <c r="BL618" t="s">
        <v>6296</v>
      </c>
      <c r="BM618" t="s">
        <v>6297</v>
      </c>
      <c r="BN618" t="s">
        <v>74</v>
      </c>
      <c r="BO618" t="s">
        <v>334</v>
      </c>
      <c r="BP618" t="s">
        <v>74</v>
      </c>
      <c r="BQ618" t="s">
        <v>74</v>
      </c>
      <c r="BR618" t="s">
        <v>96</v>
      </c>
      <c r="BS618" t="s">
        <v>6607</v>
      </c>
      <c r="BT618" t="str">
        <f>HYPERLINK("https%3A%2F%2Fwww.webofscience.com%2Fwos%2Fwoscc%2Ffull-record%2FWOS:A1994BD16B00056","View Full Record in Web of Science")</f>
        <v>View Full Record in Web of Science</v>
      </c>
    </row>
    <row r="619" spans="1:72" x14ac:dyDescent="0.15">
      <c r="A619" t="s">
        <v>5988</v>
      </c>
      <c r="B619" t="s">
        <v>6608</v>
      </c>
      <c r="C619" t="s">
        <v>74</v>
      </c>
      <c r="D619" t="s">
        <v>6285</v>
      </c>
      <c r="E619" t="s">
        <v>74</v>
      </c>
      <c r="F619" t="s">
        <v>6608</v>
      </c>
      <c r="G619" t="s">
        <v>74</v>
      </c>
      <c r="H619" t="s">
        <v>74</v>
      </c>
      <c r="I619" t="s">
        <v>6609</v>
      </c>
      <c r="J619" t="s">
        <v>6287</v>
      </c>
      <c r="K619" t="s">
        <v>6270</v>
      </c>
      <c r="L619" t="s">
        <v>74</v>
      </c>
      <c r="M619" t="s">
        <v>77</v>
      </c>
      <c r="N619" t="s">
        <v>5994</v>
      </c>
      <c r="O619" t="s">
        <v>6288</v>
      </c>
      <c r="P619" t="s">
        <v>6289</v>
      </c>
      <c r="Q619" t="s">
        <v>6290</v>
      </c>
      <c r="R619" t="s">
        <v>74</v>
      </c>
      <c r="S619" t="s">
        <v>74</v>
      </c>
      <c r="T619" t="s">
        <v>74</v>
      </c>
      <c r="U619" t="s">
        <v>74</v>
      </c>
      <c r="V619" t="s">
        <v>74</v>
      </c>
      <c r="W619" t="s">
        <v>6610</v>
      </c>
      <c r="X619" t="s">
        <v>6611</v>
      </c>
      <c r="Y619" t="s">
        <v>74</v>
      </c>
      <c r="Z619" t="s">
        <v>74</v>
      </c>
      <c r="AA619" t="s">
        <v>74</v>
      </c>
      <c r="AB619" t="s">
        <v>74</v>
      </c>
      <c r="AC619" t="s">
        <v>74</v>
      </c>
      <c r="AD619" t="s">
        <v>74</v>
      </c>
      <c r="AE619" t="s">
        <v>74</v>
      </c>
      <c r="AF619" t="s">
        <v>74</v>
      </c>
      <c r="AG619">
        <v>0</v>
      </c>
      <c r="AH619">
        <v>22</v>
      </c>
      <c r="AI619">
        <v>27</v>
      </c>
      <c r="AJ619">
        <v>0</v>
      </c>
      <c r="AK619">
        <v>0</v>
      </c>
      <c r="AL619" t="s">
        <v>6275</v>
      </c>
      <c r="AM619" t="s">
        <v>927</v>
      </c>
      <c r="AN619" t="s">
        <v>6276</v>
      </c>
      <c r="AO619" t="s">
        <v>6277</v>
      </c>
      <c r="AP619" t="s">
        <v>74</v>
      </c>
      <c r="AQ619" t="s">
        <v>6293</v>
      </c>
      <c r="AR619" t="s">
        <v>6279</v>
      </c>
      <c r="AS619" t="s">
        <v>74</v>
      </c>
      <c r="AT619" t="s">
        <v>74</v>
      </c>
      <c r="AU619">
        <v>1994</v>
      </c>
      <c r="AV619">
        <v>20</v>
      </c>
      <c r="AW619" t="s">
        <v>74</v>
      </c>
      <c r="AX619" t="s">
        <v>74</v>
      </c>
      <c r="AY619" t="s">
        <v>74</v>
      </c>
      <c r="AZ619" t="s">
        <v>74</v>
      </c>
      <c r="BA619" t="s">
        <v>74</v>
      </c>
      <c r="BB619">
        <v>365</v>
      </c>
      <c r="BC619">
        <v>371</v>
      </c>
      <c r="BD619" t="s">
        <v>74</v>
      </c>
      <c r="BE619" t="s">
        <v>6612</v>
      </c>
      <c r="BF619" t="str">
        <f>HYPERLINK("http://dx.doi.org/10.3189/172756494794587519","http://dx.doi.org/10.3189/172756494794587519")</f>
        <v>http://dx.doi.org/10.3189/172756494794587519</v>
      </c>
      <c r="BG619" t="s">
        <v>74</v>
      </c>
      <c r="BH619" t="s">
        <v>74</v>
      </c>
      <c r="BI619">
        <v>7</v>
      </c>
      <c r="BJ619" t="s">
        <v>6295</v>
      </c>
      <c r="BK619" t="s">
        <v>6008</v>
      </c>
      <c r="BL619" t="s">
        <v>6296</v>
      </c>
      <c r="BM619" t="s">
        <v>6297</v>
      </c>
      <c r="BN619" t="s">
        <v>74</v>
      </c>
      <c r="BO619" t="s">
        <v>74</v>
      </c>
      <c r="BP619" t="s">
        <v>74</v>
      </c>
      <c r="BQ619" t="s">
        <v>74</v>
      </c>
      <c r="BR619" t="s">
        <v>96</v>
      </c>
      <c r="BS619" t="s">
        <v>6613</v>
      </c>
      <c r="BT619" t="str">
        <f>HYPERLINK("https%3A%2F%2Fwww.webofscience.com%2Fwos%2Fwoscc%2Ffull-record%2FWOS:A1994BD16B00057","View Full Record in Web of Science")</f>
        <v>View Full Record in Web of Science</v>
      </c>
    </row>
    <row r="620" spans="1:72" x14ac:dyDescent="0.15">
      <c r="A620" t="s">
        <v>5988</v>
      </c>
      <c r="B620" t="s">
        <v>6614</v>
      </c>
      <c r="C620" t="s">
        <v>74</v>
      </c>
      <c r="D620" t="s">
        <v>6285</v>
      </c>
      <c r="E620" t="s">
        <v>74</v>
      </c>
      <c r="F620" t="s">
        <v>6614</v>
      </c>
      <c r="G620" t="s">
        <v>74</v>
      </c>
      <c r="H620" t="s">
        <v>74</v>
      </c>
      <c r="I620" t="s">
        <v>6615</v>
      </c>
      <c r="J620" t="s">
        <v>6287</v>
      </c>
      <c r="K620" t="s">
        <v>6270</v>
      </c>
      <c r="L620" t="s">
        <v>74</v>
      </c>
      <c r="M620" t="s">
        <v>77</v>
      </c>
      <c r="N620" t="s">
        <v>5994</v>
      </c>
      <c r="O620" t="s">
        <v>6288</v>
      </c>
      <c r="P620" t="s">
        <v>6289</v>
      </c>
      <c r="Q620" t="s">
        <v>6290</v>
      </c>
      <c r="R620" t="s">
        <v>74</v>
      </c>
      <c r="S620" t="s">
        <v>74</v>
      </c>
      <c r="T620" t="s">
        <v>74</v>
      </c>
      <c r="U620" t="s">
        <v>74</v>
      </c>
      <c r="V620" t="s">
        <v>74</v>
      </c>
      <c r="W620" t="s">
        <v>150</v>
      </c>
      <c r="X620" t="s">
        <v>151</v>
      </c>
      <c r="Y620" t="s">
        <v>74</v>
      </c>
      <c r="Z620" t="s">
        <v>74</v>
      </c>
      <c r="AA620" t="s">
        <v>825</v>
      </c>
      <c r="AB620" t="s">
        <v>826</v>
      </c>
      <c r="AC620" t="s">
        <v>74</v>
      </c>
      <c r="AD620" t="s">
        <v>74</v>
      </c>
      <c r="AE620" t="s">
        <v>74</v>
      </c>
      <c r="AF620" t="s">
        <v>74</v>
      </c>
      <c r="AG620">
        <v>0</v>
      </c>
      <c r="AH620">
        <v>43</v>
      </c>
      <c r="AI620">
        <v>51</v>
      </c>
      <c r="AJ620">
        <v>0</v>
      </c>
      <c r="AK620">
        <v>3</v>
      </c>
      <c r="AL620" t="s">
        <v>6275</v>
      </c>
      <c r="AM620" t="s">
        <v>927</v>
      </c>
      <c r="AN620" t="s">
        <v>6276</v>
      </c>
      <c r="AO620" t="s">
        <v>6277</v>
      </c>
      <c r="AP620" t="s">
        <v>74</v>
      </c>
      <c r="AQ620" t="s">
        <v>6293</v>
      </c>
      <c r="AR620" t="s">
        <v>6279</v>
      </c>
      <c r="AS620" t="s">
        <v>74</v>
      </c>
      <c r="AT620" t="s">
        <v>74</v>
      </c>
      <c r="AU620">
        <v>1994</v>
      </c>
      <c r="AV620">
        <v>20</v>
      </c>
      <c r="AW620" t="s">
        <v>74</v>
      </c>
      <c r="AX620" t="s">
        <v>74</v>
      </c>
      <c r="AY620" t="s">
        <v>74</v>
      </c>
      <c r="AZ620" t="s">
        <v>74</v>
      </c>
      <c r="BA620" t="s">
        <v>74</v>
      </c>
      <c r="BB620">
        <v>372</v>
      </c>
      <c r="BC620">
        <v>376</v>
      </c>
      <c r="BD620" t="s">
        <v>74</v>
      </c>
      <c r="BE620" t="s">
        <v>6616</v>
      </c>
      <c r="BF620" t="str">
        <f>HYPERLINK("http://dx.doi.org/10.3189/172756494794587375","http://dx.doi.org/10.3189/172756494794587375")</f>
        <v>http://dx.doi.org/10.3189/172756494794587375</v>
      </c>
      <c r="BG620" t="s">
        <v>74</v>
      </c>
      <c r="BH620" t="s">
        <v>74</v>
      </c>
      <c r="BI620">
        <v>5</v>
      </c>
      <c r="BJ620" t="s">
        <v>6295</v>
      </c>
      <c r="BK620" t="s">
        <v>6008</v>
      </c>
      <c r="BL620" t="s">
        <v>6296</v>
      </c>
      <c r="BM620" t="s">
        <v>6297</v>
      </c>
      <c r="BN620" t="s">
        <v>74</v>
      </c>
      <c r="BO620" t="s">
        <v>334</v>
      </c>
      <c r="BP620" t="s">
        <v>74</v>
      </c>
      <c r="BQ620" t="s">
        <v>74</v>
      </c>
      <c r="BR620" t="s">
        <v>96</v>
      </c>
      <c r="BS620" t="s">
        <v>6617</v>
      </c>
      <c r="BT620" t="str">
        <f>HYPERLINK("https%3A%2F%2Fwww.webofscience.com%2Fwos%2Fwoscc%2Ffull-record%2FWOS:A1994BD16B00058","View Full Record in Web of Science")</f>
        <v>View Full Record in Web of Science</v>
      </c>
    </row>
    <row r="621" spans="1:72" x14ac:dyDescent="0.15">
      <c r="A621" t="s">
        <v>5988</v>
      </c>
      <c r="B621" t="s">
        <v>6618</v>
      </c>
      <c r="C621" t="s">
        <v>74</v>
      </c>
      <c r="D621" t="s">
        <v>6285</v>
      </c>
      <c r="E621" t="s">
        <v>74</v>
      </c>
      <c r="F621" t="s">
        <v>6618</v>
      </c>
      <c r="G621" t="s">
        <v>74</v>
      </c>
      <c r="H621" t="s">
        <v>74</v>
      </c>
      <c r="I621" t="s">
        <v>6619</v>
      </c>
      <c r="J621" t="s">
        <v>6287</v>
      </c>
      <c r="K621" t="s">
        <v>6270</v>
      </c>
      <c r="L621" t="s">
        <v>74</v>
      </c>
      <c r="M621" t="s">
        <v>77</v>
      </c>
      <c r="N621" t="s">
        <v>5994</v>
      </c>
      <c r="O621" t="s">
        <v>6288</v>
      </c>
      <c r="P621" t="s">
        <v>6289</v>
      </c>
      <c r="Q621" t="s">
        <v>6290</v>
      </c>
      <c r="R621" t="s">
        <v>74</v>
      </c>
      <c r="S621" t="s">
        <v>74</v>
      </c>
      <c r="T621" t="s">
        <v>74</v>
      </c>
      <c r="U621" t="s">
        <v>74</v>
      </c>
      <c r="V621" t="s">
        <v>74</v>
      </c>
      <c r="W621" t="s">
        <v>6610</v>
      </c>
      <c r="X621" t="s">
        <v>6611</v>
      </c>
      <c r="Y621" t="s">
        <v>74</v>
      </c>
      <c r="Z621" t="s">
        <v>74</v>
      </c>
      <c r="AA621" t="s">
        <v>74</v>
      </c>
      <c r="AB621" t="s">
        <v>6620</v>
      </c>
      <c r="AC621" t="s">
        <v>74</v>
      </c>
      <c r="AD621" t="s">
        <v>74</v>
      </c>
      <c r="AE621" t="s">
        <v>74</v>
      </c>
      <c r="AF621" t="s">
        <v>74</v>
      </c>
      <c r="AG621">
        <v>0</v>
      </c>
      <c r="AH621">
        <v>8</v>
      </c>
      <c r="AI621">
        <v>8</v>
      </c>
      <c r="AJ621">
        <v>0</v>
      </c>
      <c r="AK621">
        <v>0</v>
      </c>
      <c r="AL621" t="s">
        <v>6275</v>
      </c>
      <c r="AM621" t="s">
        <v>927</v>
      </c>
      <c r="AN621" t="s">
        <v>6276</v>
      </c>
      <c r="AO621" t="s">
        <v>6277</v>
      </c>
      <c r="AP621" t="s">
        <v>74</v>
      </c>
      <c r="AQ621" t="s">
        <v>6293</v>
      </c>
      <c r="AR621" t="s">
        <v>6279</v>
      </c>
      <c r="AS621" t="s">
        <v>74</v>
      </c>
      <c r="AT621" t="s">
        <v>74</v>
      </c>
      <c r="AU621">
        <v>1994</v>
      </c>
      <c r="AV621">
        <v>20</v>
      </c>
      <c r="AW621" t="s">
        <v>74</v>
      </c>
      <c r="AX621" t="s">
        <v>74</v>
      </c>
      <c r="AY621" t="s">
        <v>74</v>
      </c>
      <c r="AZ621" t="s">
        <v>74</v>
      </c>
      <c r="BA621" t="s">
        <v>74</v>
      </c>
      <c r="BB621">
        <v>377</v>
      </c>
      <c r="BC621">
        <v>385</v>
      </c>
      <c r="BD621" t="s">
        <v>74</v>
      </c>
      <c r="BE621" t="s">
        <v>6621</v>
      </c>
      <c r="BF621" t="str">
        <f>HYPERLINK("http://dx.doi.org/10.3189/172756494794587050","http://dx.doi.org/10.3189/172756494794587050")</f>
        <v>http://dx.doi.org/10.3189/172756494794587050</v>
      </c>
      <c r="BG621" t="s">
        <v>74</v>
      </c>
      <c r="BH621" t="s">
        <v>74</v>
      </c>
      <c r="BI621">
        <v>9</v>
      </c>
      <c r="BJ621" t="s">
        <v>6295</v>
      </c>
      <c r="BK621" t="s">
        <v>6008</v>
      </c>
      <c r="BL621" t="s">
        <v>6296</v>
      </c>
      <c r="BM621" t="s">
        <v>6297</v>
      </c>
      <c r="BN621" t="s">
        <v>74</v>
      </c>
      <c r="BO621" t="s">
        <v>334</v>
      </c>
      <c r="BP621" t="s">
        <v>74</v>
      </c>
      <c r="BQ621" t="s">
        <v>74</v>
      </c>
      <c r="BR621" t="s">
        <v>96</v>
      </c>
      <c r="BS621" t="s">
        <v>6622</v>
      </c>
      <c r="BT621" t="str">
        <f>HYPERLINK("https%3A%2F%2Fwww.webofscience.com%2Fwos%2Fwoscc%2Ffull-record%2FWOS:A1994BD16B00059","View Full Record in Web of Science")</f>
        <v>View Full Record in Web of Science</v>
      </c>
    </row>
    <row r="622" spans="1:72" x14ac:dyDescent="0.15">
      <c r="A622" t="s">
        <v>5988</v>
      </c>
      <c r="B622" t="s">
        <v>6623</v>
      </c>
      <c r="C622" t="s">
        <v>74</v>
      </c>
      <c r="D622" t="s">
        <v>6285</v>
      </c>
      <c r="E622" t="s">
        <v>74</v>
      </c>
      <c r="F622" t="s">
        <v>6623</v>
      </c>
      <c r="G622" t="s">
        <v>74</v>
      </c>
      <c r="H622" t="s">
        <v>74</v>
      </c>
      <c r="I622" t="s">
        <v>6624</v>
      </c>
      <c r="J622" t="s">
        <v>6287</v>
      </c>
      <c r="K622" t="s">
        <v>6270</v>
      </c>
      <c r="L622" t="s">
        <v>74</v>
      </c>
      <c r="M622" t="s">
        <v>77</v>
      </c>
      <c r="N622" t="s">
        <v>5994</v>
      </c>
      <c r="O622" t="s">
        <v>6288</v>
      </c>
      <c r="P622" t="s">
        <v>6289</v>
      </c>
      <c r="Q622" t="s">
        <v>6290</v>
      </c>
      <c r="R622" t="s">
        <v>74</v>
      </c>
      <c r="S622" t="s">
        <v>74</v>
      </c>
      <c r="T622" t="s">
        <v>74</v>
      </c>
      <c r="U622" t="s">
        <v>74</v>
      </c>
      <c r="V622" t="s">
        <v>74</v>
      </c>
      <c r="W622" t="s">
        <v>3728</v>
      </c>
      <c r="X622" t="s">
        <v>151</v>
      </c>
      <c r="Y622" t="s">
        <v>74</v>
      </c>
      <c r="Z622" t="s">
        <v>74</v>
      </c>
      <c r="AA622" t="s">
        <v>6625</v>
      </c>
      <c r="AB622" t="s">
        <v>6626</v>
      </c>
      <c r="AC622" t="s">
        <v>74</v>
      </c>
      <c r="AD622" t="s">
        <v>74</v>
      </c>
      <c r="AE622" t="s">
        <v>74</v>
      </c>
      <c r="AF622" t="s">
        <v>74</v>
      </c>
      <c r="AG622">
        <v>0</v>
      </c>
      <c r="AH622">
        <v>9</v>
      </c>
      <c r="AI622">
        <v>9</v>
      </c>
      <c r="AJ622">
        <v>0</v>
      </c>
      <c r="AK622">
        <v>1</v>
      </c>
      <c r="AL622" t="s">
        <v>6275</v>
      </c>
      <c r="AM622" t="s">
        <v>927</v>
      </c>
      <c r="AN622" t="s">
        <v>6276</v>
      </c>
      <c r="AO622" t="s">
        <v>6277</v>
      </c>
      <c r="AP622" t="s">
        <v>74</v>
      </c>
      <c r="AQ622" t="s">
        <v>6293</v>
      </c>
      <c r="AR622" t="s">
        <v>6279</v>
      </c>
      <c r="AS622" t="s">
        <v>74</v>
      </c>
      <c r="AT622" t="s">
        <v>74</v>
      </c>
      <c r="AU622">
        <v>1994</v>
      </c>
      <c r="AV622">
        <v>20</v>
      </c>
      <c r="AW622" t="s">
        <v>74</v>
      </c>
      <c r="AX622" t="s">
        <v>74</v>
      </c>
      <c r="AY622" t="s">
        <v>74</v>
      </c>
      <c r="AZ622" t="s">
        <v>74</v>
      </c>
      <c r="BA622" t="s">
        <v>74</v>
      </c>
      <c r="BB622">
        <v>386</v>
      </c>
      <c r="BC622">
        <v>390</v>
      </c>
      <c r="BD622" t="s">
        <v>74</v>
      </c>
      <c r="BE622" t="s">
        <v>6627</v>
      </c>
      <c r="BF622" t="str">
        <f>HYPERLINK("http://dx.doi.org/10.3189/172756494794586916","http://dx.doi.org/10.3189/172756494794586916")</f>
        <v>http://dx.doi.org/10.3189/172756494794586916</v>
      </c>
      <c r="BG622" t="s">
        <v>74</v>
      </c>
      <c r="BH622" t="s">
        <v>74</v>
      </c>
      <c r="BI622">
        <v>5</v>
      </c>
      <c r="BJ622" t="s">
        <v>6295</v>
      </c>
      <c r="BK622" t="s">
        <v>6008</v>
      </c>
      <c r="BL622" t="s">
        <v>6296</v>
      </c>
      <c r="BM622" t="s">
        <v>6297</v>
      </c>
      <c r="BN622" t="s">
        <v>74</v>
      </c>
      <c r="BO622" t="s">
        <v>334</v>
      </c>
      <c r="BP622" t="s">
        <v>74</v>
      </c>
      <c r="BQ622" t="s">
        <v>74</v>
      </c>
      <c r="BR622" t="s">
        <v>96</v>
      </c>
      <c r="BS622" t="s">
        <v>6628</v>
      </c>
      <c r="BT622" t="str">
        <f>HYPERLINK("https%3A%2F%2Fwww.webofscience.com%2Fwos%2Fwoscc%2Ffull-record%2FWOS:A1994BD16B00060","View Full Record in Web of Science")</f>
        <v>View Full Record in Web of Science</v>
      </c>
    </row>
    <row r="623" spans="1:72" x14ac:dyDescent="0.15">
      <c r="A623" t="s">
        <v>5988</v>
      </c>
      <c r="B623" t="s">
        <v>6629</v>
      </c>
      <c r="C623" t="s">
        <v>74</v>
      </c>
      <c r="D623" t="s">
        <v>6285</v>
      </c>
      <c r="E623" t="s">
        <v>74</v>
      </c>
      <c r="F623" t="s">
        <v>6629</v>
      </c>
      <c r="G623" t="s">
        <v>74</v>
      </c>
      <c r="H623" t="s">
        <v>74</v>
      </c>
      <c r="I623" t="s">
        <v>6630</v>
      </c>
      <c r="J623" t="s">
        <v>6287</v>
      </c>
      <c r="K623" t="s">
        <v>6270</v>
      </c>
      <c r="L623" t="s">
        <v>74</v>
      </c>
      <c r="M623" t="s">
        <v>77</v>
      </c>
      <c r="N623" t="s">
        <v>5994</v>
      </c>
      <c r="O623" t="s">
        <v>6288</v>
      </c>
      <c r="P623" t="s">
        <v>6289</v>
      </c>
      <c r="Q623" t="s">
        <v>6290</v>
      </c>
      <c r="R623" t="s">
        <v>74</v>
      </c>
      <c r="S623" t="s">
        <v>74</v>
      </c>
      <c r="T623" t="s">
        <v>74</v>
      </c>
      <c r="U623" t="s">
        <v>74</v>
      </c>
      <c r="V623" t="s">
        <v>74</v>
      </c>
      <c r="W623" t="s">
        <v>6610</v>
      </c>
      <c r="X623" t="s">
        <v>6611</v>
      </c>
      <c r="Y623" t="s">
        <v>74</v>
      </c>
      <c r="Z623" t="s">
        <v>74</v>
      </c>
      <c r="AA623" t="s">
        <v>74</v>
      </c>
      <c r="AB623" t="s">
        <v>6620</v>
      </c>
      <c r="AC623" t="s">
        <v>74</v>
      </c>
      <c r="AD623" t="s">
        <v>74</v>
      </c>
      <c r="AE623" t="s">
        <v>74</v>
      </c>
      <c r="AF623" t="s">
        <v>74</v>
      </c>
      <c r="AG623">
        <v>0</v>
      </c>
      <c r="AH623">
        <v>0</v>
      </c>
      <c r="AI623">
        <v>0</v>
      </c>
      <c r="AJ623">
        <v>0</v>
      </c>
      <c r="AK623">
        <v>0</v>
      </c>
      <c r="AL623" t="s">
        <v>6275</v>
      </c>
      <c r="AM623" t="s">
        <v>927</v>
      </c>
      <c r="AN623" t="s">
        <v>6276</v>
      </c>
      <c r="AO623" t="s">
        <v>6277</v>
      </c>
      <c r="AP623" t="s">
        <v>74</v>
      </c>
      <c r="AQ623" t="s">
        <v>6293</v>
      </c>
      <c r="AR623" t="s">
        <v>6279</v>
      </c>
      <c r="AS623" t="s">
        <v>74</v>
      </c>
      <c r="AT623" t="s">
        <v>74</v>
      </c>
      <c r="AU623">
        <v>1994</v>
      </c>
      <c r="AV623">
        <v>20</v>
      </c>
      <c r="AW623" t="s">
        <v>74</v>
      </c>
      <c r="AX623" t="s">
        <v>74</v>
      </c>
      <c r="AY623" t="s">
        <v>74</v>
      </c>
      <c r="AZ623" t="s">
        <v>74</v>
      </c>
      <c r="BA623" t="s">
        <v>74</v>
      </c>
      <c r="BB623">
        <v>391</v>
      </c>
      <c r="BC623">
        <v>396</v>
      </c>
      <c r="BD623" t="s">
        <v>74</v>
      </c>
      <c r="BE623" t="s">
        <v>6631</v>
      </c>
      <c r="BF623" t="str">
        <f>HYPERLINK("http://dx.doi.org/10.3189/172756494794587104","http://dx.doi.org/10.3189/172756494794587104")</f>
        <v>http://dx.doi.org/10.3189/172756494794587104</v>
      </c>
      <c r="BG623" t="s">
        <v>74</v>
      </c>
      <c r="BH623" t="s">
        <v>74</v>
      </c>
      <c r="BI623">
        <v>6</v>
      </c>
      <c r="BJ623" t="s">
        <v>6295</v>
      </c>
      <c r="BK623" t="s">
        <v>6008</v>
      </c>
      <c r="BL623" t="s">
        <v>6296</v>
      </c>
      <c r="BM623" t="s">
        <v>6297</v>
      </c>
      <c r="BN623" t="s">
        <v>74</v>
      </c>
      <c r="BO623" t="s">
        <v>334</v>
      </c>
      <c r="BP623" t="s">
        <v>74</v>
      </c>
      <c r="BQ623" t="s">
        <v>74</v>
      </c>
      <c r="BR623" t="s">
        <v>96</v>
      </c>
      <c r="BS623" t="s">
        <v>6632</v>
      </c>
      <c r="BT623" t="str">
        <f>HYPERLINK("https%3A%2F%2Fwww.webofscience.com%2Fwos%2Fwoscc%2Ffull-record%2FWOS:A1994BD16B00061","View Full Record in Web of Science")</f>
        <v>View Full Record in Web of Science</v>
      </c>
    </row>
    <row r="624" spans="1:72" x14ac:dyDescent="0.15">
      <c r="A624" t="s">
        <v>5988</v>
      </c>
      <c r="B624" t="s">
        <v>6633</v>
      </c>
      <c r="C624" t="s">
        <v>74</v>
      </c>
      <c r="D624" t="s">
        <v>6285</v>
      </c>
      <c r="E624" t="s">
        <v>74</v>
      </c>
      <c r="F624" t="s">
        <v>6633</v>
      </c>
      <c r="G624" t="s">
        <v>74</v>
      </c>
      <c r="H624" t="s">
        <v>74</v>
      </c>
      <c r="I624" t="s">
        <v>6634</v>
      </c>
      <c r="J624" t="s">
        <v>6287</v>
      </c>
      <c r="K624" t="s">
        <v>6270</v>
      </c>
      <c r="L624" t="s">
        <v>74</v>
      </c>
      <c r="M624" t="s">
        <v>77</v>
      </c>
      <c r="N624" t="s">
        <v>5994</v>
      </c>
      <c r="O624" t="s">
        <v>6288</v>
      </c>
      <c r="P624" t="s">
        <v>6289</v>
      </c>
      <c r="Q624" t="s">
        <v>6290</v>
      </c>
      <c r="R624" t="s">
        <v>74</v>
      </c>
      <c r="S624" t="s">
        <v>74</v>
      </c>
      <c r="T624" t="s">
        <v>74</v>
      </c>
      <c r="U624" t="s">
        <v>74</v>
      </c>
      <c r="V624" t="s">
        <v>74</v>
      </c>
      <c r="W624" t="s">
        <v>6635</v>
      </c>
      <c r="X624" t="s">
        <v>6139</v>
      </c>
      <c r="Y624" t="s">
        <v>74</v>
      </c>
      <c r="Z624" t="s">
        <v>74</v>
      </c>
      <c r="AA624" t="s">
        <v>6636</v>
      </c>
      <c r="AB624" t="s">
        <v>6637</v>
      </c>
      <c r="AC624" t="s">
        <v>74</v>
      </c>
      <c r="AD624" t="s">
        <v>74</v>
      </c>
      <c r="AE624" t="s">
        <v>74</v>
      </c>
      <c r="AF624" t="s">
        <v>74</v>
      </c>
      <c r="AG624">
        <v>0</v>
      </c>
      <c r="AH624">
        <v>31</v>
      </c>
      <c r="AI624">
        <v>32</v>
      </c>
      <c r="AJ624">
        <v>0</v>
      </c>
      <c r="AK624">
        <v>4</v>
      </c>
      <c r="AL624" t="s">
        <v>6275</v>
      </c>
      <c r="AM624" t="s">
        <v>927</v>
      </c>
      <c r="AN624" t="s">
        <v>6276</v>
      </c>
      <c r="AO624" t="s">
        <v>6277</v>
      </c>
      <c r="AP624" t="s">
        <v>74</v>
      </c>
      <c r="AQ624" t="s">
        <v>6293</v>
      </c>
      <c r="AR624" t="s">
        <v>6279</v>
      </c>
      <c r="AS624" t="s">
        <v>74</v>
      </c>
      <c r="AT624" t="s">
        <v>74</v>
      </c>
      <c r="AU624">
        <v>1994</v>
      </c>
      <c r="AV624">
        <v>20</v>
      </c>
      <c r="AW624" t="s">
        <v>74</v>
      </c>
      <c r="AX624" t="s">
        <v>74</v>
      </c>
      <c r="AY624" t="s">
        <v>74</v>
      </c>
      <c r="AZ624" t="s">
        <v>74</v>
      </c>
      <c r="BA624" t="s">
        <v>74</v>
      </c>
      <c r="BB624">
        <v>397</v>
      </c>
      <c r="BC624">
        <v>400</v>
      </c>
      <c r="BD624" t="s">
        <v>74</v>
      </c>
      <c r="BE624" t="s">
        <v>6638</v>
      </c>
      <c r="BF624" t="str">
        <f>HYPERLINK("http://dx.doi.org/10.3189/172756494794587492","http://dx.doi.org/10.3189/172756494794587492")</f>
        <v>http://dx.doi.org/10.3189/172756494794587492</v>
      </c>
      <c r="BG624" t="s">
        <v>74</v>
      </c>
      <c r="BH624" t="s">
        <v>74</v>
      </c>
      <c r="BI624">
        <v>4</v>
      </c>
      <c r="BJ624" t="s">
        <v>6295</v>
      </c>
      <c r="BK624" t="s">
        <v>6008</v>
      </c>
      <c r="BL624" t="s">
        <v>6296</v>
      </c>
      <c r="BM624" t="s">
        <v>6297</v>
      </c>
      <c r="BN624" t="s">
        <v>74</v>
      </c>
      <c r="BO624" t="s">
        <v>4794</v>
      </c>
      <c r="BP624" t="s">
        <v>74</v>
      </c>
      <c r="BQ624" t="s">
        <v>74</v>
      </c>
      <c r="BR624" t="s">
        <v>96</v>
      </c>
      <c r="BS624" t="s">
        <v>6639</v>
      </c>
      <c r="BT624" t="str">
        <f>HYPERLINK("https%3A%2F%2Fwww.webofscience.com%2Fwos%2Fwoscc%2Ffull-record%2FWOS:A1994BD16B00062","View Full Record in Web of Science")</f>
        <v>View Full Record in Web of Science</v>
      </c>
    </row>
    <row r="625" spans="1:72" x14ac:dyDescent="0.15">
      <c r="A625" t="s">
        <v>5988</v>
      </c>
      <c r="B625" t="s">
        <v>6640</v>
      </c>
      <c r="C625" t="s">
        <v>74</v>
      </c>
      <c r="D625" t="s">
        <v>6285</v>
      </c>
      <c r="E625" t="s">
        <v>74</v>
      </c>
      <c r="F625" t="s">
        <v>6640</v>
      </c>
      <c r="G625" t="s">
        <v>74</v>
      </c>
      <c r="H625" t="s">
        <v>74</v>
      </c>
      <c r="I625" t="s">
        <v>6641</v>
      </c>
      <c r="J625" t="s">
        <v>6287</v>
      </c>
      <c r="K625" t="s">
        <v>6270</v>
      </c>
      <c r="L625" t="s">
        <v>74</v>
      </c>
      <c r="M625" t="s">
        <v>77</v>
      </c>
      <c r="N625" t="s">
        <v>5994</v>
      </c>
      <c r="O625" t="s">
        <v>6288</v>
      </c>
      <c r="P625" t="s">
        <v>6289</v>
      </c>
      <c r="Q625" t="s">
        <v>6290</v>
      </c>
      <c r="R625" t="s">
        <v>74</v>
      </c>
      <c r="S625" t="s">
        <v>74</v>
      </c>
      <c r="T625" t="s">
        <v>74</v>
      </c>
      <c r="U625" t="s">
        <v>74</v>
      </c>
      <c r="V625" t="s">
        <v>74</v>
      </c>
      <c r="W625" t="s">
        <v>6642</v>
      </c>
      <c r="X625" t="s">
        <v>6643</v>
      </c>
      <c r="Y625" t="s">
        <v>74</v>
      </c>
      <c r="Z625" t="s">
        <v>74</v>
      </c>
      <c r="AA625" t="s">
        <v>74</v>
      </c>
      <c r="AB625" t="s">
        <v>6644</v>
      </c>
      <c r="AC625" t="s">
        <v>74</v>
      </c>
      <c r="AD625" t="s">
        <v>74</v>
      </c>
      <c r="AE625" t="s">
        <v>74</v>
      </c>
      <c r="AF625" t="s">
        <v>74</v>
      </c>
      <c r="AG625">
        <v>0</v>
      </c>
      <c r="AH625">
        <v>59</v>
      </c>
      <c r="AI625">
        <v>65</v>
      </c>
      <c r="AJ625">
        <v>0</v>
      </c>
      <c r="AK625">
        <v>9</v>
      </c>
      <c r="AL625" t="s">
        <v>6275</v>
      </c>
      <c r="AM625" t="s">
        <v>927</v>
      </c>
      <c r="AN625" t="s">
        <v>6276</v>
      </c>
      <c r="AO625" t="s">
        <v>6277</v>
      </c>
      <c r="AP625" t="s">
        <v>74</v>
      </c>
      <c r="AQ625" t="s">
        <v>6293</v>
      </c>
      <c r="AR625" t="s">
        <v>6279</v>
      </c>
      <c r="AS625" t="s">
        <v>74</v>
      </c>
      <c r="AT625" t="s">
        <v>74</v>
      </c>
      <c r="AU625">
        <v>1994</v>
      </c>
      <c r="AV625">
        <v>20</v>
      </c>
      <c r="AW625" t="s">
        <v>74</v>
      </c>
      <c r="AX625" t="s">
        <v>74</v>
      </c>
      <c r="AY625" t="s">
        <v>74</v>
      </c>
      <c r="AZ625" t="s">
        <v>74</v>
      </c>
      <c r="BA625" t="s">
        <v>74</v>
      </c>
      <c r="BB625">
        <v>401</v>
      </c>
      <c r="BC625">
        <v>406</v>
      </c>
      <c r="BD625" t="s">
        <v>74</v>
      </c>
      <c r="BE625" t="s">
        <v>6645</v>
      </c>
      <c r="BF625" t="str">
        <f>HYPERLINK("http://dx.doi.org/10.3189/172756494794586943","http://dx.doi.org/10.3189/172756494794586943")</f>
        <v>http://dx.doi.org/10.3189/172756494794586943</v>
      </c>
      <c r="BG625" t="s">
        <v>74</v>
      </c>
      <c r="BH625" t="s">
        <v>74</v>
      </c>
      <c r="BI625">
        <v>6</v>
      </c>
      <c r="BJ625" t="s">
        <v>6295</v>
      </c>
      <c r="BK625" t="s">
        <v>6008</v>
      </c>
      <c r="BL625" t="s">
        <v>6296</v>
      </c>
      <c r="BM625" t="s">
        <v>6297</v>
      </c>
      <c r="BN625" t="s">
        <v>74</v>
      </c>
      <c r="BO625" t="s">
        <v>334</v>
      </c>
      <c r="BP625" t="s">
        <v>74</v>
      </c>
      <c r="BQ625" t="s">
        <v>74</v>
      </c>
      <c r="BR625" t="s">
        <v>96</v>
      </c>
      <c r="BS625" t="s">
        <v>6646</v>
      </c>
      <c r="BT625" t="str">
        <f>HYPERLINK("https%3A%2F%2Fwww.webofscience.com%2Fwos%2Fwoscc%2Ffull-record%2FWOS:A1994BD16B00063","View Full Record in Web of Science")</f>
        <v>View Full Record in Web of Science</v>
      </c>
    </row>
    <row r="626" spans="1:72" x14ac:dyDescent="0.15">
      <c r="A626" t="s">
        <v>5988</v>
      </c>
      <c r="B626" t="s">
        <v>6647</v>
      </c>
      <c r="C626" t="s">
        <v>74</v>
      </c>
      <c r="D626" t="s">
        <v>6285</v>
      </c>
      <c r="E626" t="s">
        <v>74</v>
      </c>
      <c r="F626" t="s">
        <v>6647</v>
      </c>
      <c r="G626" t="s">
        <v>74</v>
      </c>
      <c r="H626" t="s">
        <v>74</v>
      </c>
      <c r="I626" t="s">
        <v>6648</v>
      </c>
      <c r="J626" t="s">
        <v>6287</v>
      </c>
      <c r="K626" t="s">
        <v>6270</v>
      </c>
      <c r="L626" t="s">
        <v>74</v>
      </c>
      <c r="M626" t="s">
        <v>77</v>
      </c>
      <c r="N626" t="s">
        <v>5994</v>
      </c>
      <c r="O626" t="s">
        <v>6288</v>
      </c>
      <c r="P626" t="s">
        <v>6289</v>
      </c>
      <c r="Q626" t="s">
        <v>6290</v>
      </c>
      <c r="R626" t="s">
        <v>74</v>
      </c>
      <c r="S626" t="s">
        <v>74</v>
      </c>
      <c r="T626" t="s">
        <v>74</v>
      </c>
      <c r="U626" t="s">
        <v>74</v>
      </c>
      <c r="V626" t="s">
        <v>74</v>
      </c>
      <c r="W626" t="s">
        <v>6649</v>
      </c>
      <c r="X626" t="s">
        <v>6386</v>
      </c>
      <c r="Y626" t="s">
        <v>74</v>
      </c>
      <c r="Z626" t="s">
        <v>74</v>
      </c>
      <c r="AA626" t="s">
        <v>74</v>
      </c>
      <c r="AB626" t="s">
        <v>74</v>
      </c>
      <c r="AC626" t="s">
        <v>74</v>
      </c>
      <c r="AD626" t="s">
        <v>74</v>
      </c>
      <c r="AE626" t="s">
        <v>74</v>
      </c>
      <c r="AF626" t="s">
        <v>74</v>
      </c>
      <c r="AG626">
        <v>0</v>
      </c>
      <c r="AH626">
        <v>10</v>
      </c>
      <c r="AI626">
        <v>10</v>
      </c>
      <c r="AJ626">
        <v>0</v>
      </c>
      <c r="AK626">
        <v>2</v>
      </c>
      <c r="AL626" t="s">
        <v>6275</v>
      </c>
      <c r="AM626" t="s">
        <v>927</v>
      </c>
      <c r="AN626" t="s">
        <v>6276</v>
      </c>
      <c r="AO626" t="s">
        <v>6277</v>
      </c>
      <c r="AP626" t="s">
        <v>74</v>
      </c>
      <c r="AQ626" t="s">
        <v>6293</v>
      </c>
      <c r="AR626" t="s">
        <v>6279</v>
      </c>
      <c r="AS626" t="s">
        <v>74</v>
      </c>
      <c r="AT626" t="s">
        <v>74</v>
      </c>
      <c r="AU626">
        <v>1994</v>
      </c>
      <c r="AV626">
        <v>20</v>
      </c>
      <c r="AW626" t="s">
        <v>74</v>
      </c>
      <c r="AX626" t="s">
        <v>74</v>
      </c>
      <c r="AY626" t="s">
        <v>74</v>
      </c>
      <c r="AZ626" t="s">
        <v>74</v>
      </c>
      <c r="BA626" t="s">
        <v>74</v>
      </c>
      <c r="BB626">
        <v>407</v>
      </c>
      <c r="BC626">
        <v>412</v>
      </c>
      <c r="BD626" t="s">
        <v>74</v>
      </c>
      <c r="BE626" t="s">
        <v>6650</v>
      </c>
      <c r="BF626" t="str">
        <f>HYPERLINK("http://dx.doi.org/10.3189/172756494794587087","http://dx.doi.org/10.3189/172756494794587087")</f>
        <v>http://dx.doi.org/10.3189/172756494794587087</v>
      </c>
      <c r="BG626" t="s">
        <v>74</v>
      </c>
      <c r="BH626" t="s">
        <v>74</v>
      </c>
      <c r="BI626">
        <v>6</v>
      </c>
      <c r="BJ626" t="s">
        <v>6295</v>
      </c>
      <c r="BK626" t="s">
        <v>6008</v>
      </c>
      <c r="BL626" t="s">
        <v>6296</v>
      </c>
      <c r="BM626" t="s">
        <v>6297</v>
      </c>
      <c r="BN626" t="s">
        <v>74</v>
      </c>
      <c r="BO626" t="s">
        <v>334</v>
      </c>
      <c r="BP626" t="s">
        <v>74</v>
      </c>
      <c r="BQ626" t="s">
        <v>74</v>
      </c>
      <c r="BR626" t="s">
        <v>96</v>
      </c>
      <c r="BS626" t="s">
        <v>6651</v>
      </c>
      <c r="BT626" t="str">
        <f>HYPERLINK("https%3A%2F%2Fwww.webofscience.com%2Fwos%2Fwoscc%2Ffull-record%2FWOS:A1994BD16B00064","View Full Record in Web of Science")</f>
        <v>View Full Record in Web of Science</v>
      </c>
    </row>
    <row r="627" spans="1:72" x14ac:dyDescent="0.15">
      <c r="A627" t="s">
        <v>5988</v>
      </c>
      <c r="B627" t="s">
        <v>6652</v>
      </c>
      <c r="C627" t="s">
        <v>74</v>
      </c>
      <c r="D627" t="s">
        <v>6285</v>
      </c>
      <c r="E627" t="s">
        <v>74</v>
      </c>
      <c r="F627" t="s">
        <v>6652</v>
      </c>
      <c r="G627" t="s">
        <v>74</v>
      </c>
      <c r="H627" t="s">
        <v>74</v>
      </c>
      <c r="I627" t="s">
        <v>6653</v>
      </c>
      <c r="J627" t="s">
        <v>6287</v>
      </c>
      <c r="K627" t="s">
        <v>6270</v>
      </c>
      <c r="L627" t="s">
        <v>74</v>
      </c>
      <c r="M627" t="s">
        <v>77</v>
      </c>
      <c r="N627" t="s">
        <v>5994</v>
      </c>
      <c r="O627" t="s">
        <v>6288</v>
      </c>
      <c r="P627" t="s">
        <v>6289</v>
      </c>
      <c r="Q627" t="s">
        <v>6290</v>
      </c>
      <c r="R627" t="s">
        <v>74</v>
      </c>
      <c r="S627" t="s">
        <v>74</v>
      </c>
      <c r="T627" t="s">
        <v>74</v>
      </c>
      <c r="U627" t="s">
        <v>74</v>
      </c>
      <c r="V627" t="s">
        <v>74</v>
      </c>
      <c r="W627" t="s">
        <v>2493</v>
      </c>
      <c r="X627" t="s">
        <v>2494</v>
      </c>
      <c r="Y627" t="s">
        <v>74</v>
      </c>
      <c r="Z627" t="s">
        <v>74</v>
      </c>
      <c r="AA627" t="s">
        <v>74</v>
      </c>
      <c r="AB627" t="s">
        <v>74</v>
      </c>
      <c r="AC627" t="s">
        <v>74</v>
      </c>
      <c r="AD627" t="s">
        <v>74</v>
      </c>
      <c r="AE627" t="s">
        <v>74</v>
      </c>
      <c r="AF627" t="s">
        <v>74</v>
      </c>
      <c r="AG627">
        <v>0</v>
      </c>
      <c r="AH627">
        <v>30</v>
      </c>
      <c r="AI627">
        <v>33</v>
      </c>
      <c r="AJ627">
        <v>0</v>
      </c>
      <c r="AK627">
        <v>4</v>
      </c>
      <c r="AL627" t="s">
        <v>6275</v>
      </c>
      <c r="AM627" t="s">
        <v>927</v>
      </c>
      <c r="AN627" t="s">
        <v>6276</v>
      </c>
      <c r="AO627" t="s">
        <v>6277</v>
      </c>
      <c r="AP627" t="s">
        <v>74</v>
      </c>
      <c r="AQ627" t="s">
        <v>6293</v>
      </c>
      <c r="AR627" t="s">
        <v>6279</v>
      </c>
      <c r="AS627" t="s">
        <v>74</v>
      </c>
      <c r="AT627" t="s">
        <v>74</v>
      </c>
      <c r="AU627">
        <v>1994</v>
      </c>
      <c r="AV627">
        <v>20</v>
      </c>
      <c r="AW627" t="s">
        <v>74</v>
      </c>
      <c r="AX627" t="s">
        <v>74</v>
      </c>
      <c r="AY627" t="s">
        <v>74</v>
      </c>
      <c r="AZ627" t="s">
        <v>74</v>
      </c>
      <c r="BA627" t="s">
        <v>74</v>
      </c>
      <c r="BB627">
        <v>413</v>
      </c>
      <c r="BC627">
        <v>419</v>
      </c>
      <c r="BD627" t="s">
        <v>74</v>
      </c>
      <c r="BE627" t="s">
        <v>6654</v>
      </c>
      <c r="BF627" t="str">
        <f>HYPERLINK("http://dx.doi.org/10.3189/172756494794587591","http://dx.doi.org/10.3189/172756494794587591")</f>
        <v>http://dx.doi.org/10.3189/172756494794587591</v>
      </c>
      <c r="BG627" t="s">
        <v>74</v>
      </c>
      <c r="BH627" t="s">
        <v>74</v>
      </c>
      <c r="BI627">
        <v>7</v>
      </c>
      <c r="BJ627" t="s">
        <v>6295</v>
      </c>
      <c r="BK627" t="s">
        <v>6008</v>
      </c>
      <c r="BL627" t="s">
        <v>6296</v>
      </c>
      <c r="BM627" t="s">
        <v>6297</v>
      </c>
      <c r="BN627" t="s">
        <v>74</v>
      </c>
      <c r="BO627" t="s">
        <v>334</v>
      </c>
      <c r="BP627" t="s">
        <v>74</v>
      </c>
      <c r="BQ627" t="s">
        <v>74</v>
      </c>
      <c r="BR627" t="s">
        <v>96</v>
      </c>
      <c r="BS627" t="s">
        <v>6655</v>
      </c>
      <c r="BT627" t="str">
        <f>HYPERLINK("https%3A%2F%2Fwww.webofscience.com%2Fwos%2Fwoscc%2Ffull-record%2FWOS:A1994BD16B00065","View Full Record in Web of Science")</f>
        <v>View Full Record in Web of Science</v>
      </c>
    </row>
    <row r="628" spans="1:72" x14ac:dyDescent="0.15">
      <c r="A628" t="s">
        <v>5988</v>
      </c>
      <c r="B628" t="s">
        <v>6656</v>
      </c>
      <c r="C628" t="s">
        <v>74</v>
      </c>
      <c r="D628" t="s">
        <v>6285</v>
      </c>
      <c r="E628" t="s">
        <v>74</v>
      </c>
      <c r="F628" t="s">
        <v>6656</v>
      </c>
      <c r="G628" t="s">
        <v>74</v>
      </c>
      <c r="H628" t="s">
        <v>74</v>
      </c>
      <c r="I628" t="s">
        <v>6657</v>
      </c>
      <c r="J628" t="s">
        <v>6287</v>
      </c>
      <c r="K628" t="s">
        <v>6270</v>
      </c>
      <c r="L628" t="s">
        <v>74</v>
      </c>
      <c r="M628" t="s">
        <v>77</v>
      </c>
      <c r="N628" t="s">
        <v>5994</v>
      </c>
      <c r="O628" t="s">
        <v>6288</v>
      </c>
      <c r="P628" t="s">
        <v>6289</v>
      </c>
      <c r="Q628" t="s">
        <v>6290</v>
      </c>
      <c r="R628" t="s">
        <v>74</v>
      </c>
      <c r="S628" t="s">
        <v>74</v>
      </c>
      <c r="T628" t="s">
        <v>74</v>
      </c>
      <c r="U628" t="s">
        <v>74</v>
      </c>
      <c r="V628" t="s">
        <v>74</v>
      </c>
      <c r="W628" t="s">
        <v>6518</v>
      </c>
      <c r="X628" t="s">
        <v>1256</v>
      </c>
      <c r="Y628" t="s">
        <v>74</v>
      </c>
      <c r="Z628" t="s">
        <v>74</v>
      </c>
      <c r="AA628" t="s">
        <v>6658</v>
      </c>
      <c r="AB628" t="s">
        <v>74</v>
      </c>
      <c r="AC628" t="s">
        <v>74</v>
      </c>
      <c r="AD628" t="s">
        <v>74</v>
      </c>
      <c r="AE628" t="s">
        <v>74</v>
      </c>
      <c r="AF628" t="s">
        <v>74</v>
      </c>
      <c r="AG628">
        <v>0</v>
      </c>
      <c r="AH628">
        <v>95</v>
      </c>
      <c r="AI628">
        <v>100</v>
      </c>
      <c r="AJ628">
        <v>0</v>
      </c>
      <c r="AK628">
        <v>7</v>
      </c>
      <c r="AL628" t="s">
        <v>6275</v>
      </c>
      <c r="AM628" t="s">
        <v>927</v>
      </c>
      <c r="AN628" t="s">
        <v>6276</v>
      </c>
      <c r="AO628" t="s">
        <v>6277</v>
      </c>
      <c r="AP628" t="s">
        <v>74</v>
      </c>
      <c r="AQ628" t="s">
        <v>6293</v>
      </c>
      <c r="AR628" t="s">
        <v>6279</v>
      </c>
      <c r="AS628" t="s">
        <v>74</v>
      </c>
      <c r="AT628" t="s">
        <v>74</v>
      </c>
      <c r="AU628">
        <v>1994</v>
      </c>
      <c r="AV628">
        <v>20</v>
      </c>
      <c r="AW628" t="s">
        <v>74</v>
      </c>
      <c r="AX628" t="s">
        <v>74</v>
      </c>
      <c r="AY628" t="s">
        <v>74</v>
      </c>
      <c r="AZ628" t="s">
        <v>74</v>
      </c>
      <c r="BA628" t="s">
        <v>74</v>
      </c>
      <c r="BB628">
        <v>420</v>
      </c>
      <c r="BC628">
        <v>426</v>
      </c>
      <c r="BD628" t="s">
        <v>74</v>
      </c>
      <c r="BE628" t="s">
        <v>6659</v>
      </c>
      <c r="BF628" t="str">
        <f>HYPERLINK("http://dx.doi.org/10.3189/172756494794587438","http://dx.doi.org/10.3189/172756494794587438")</f>
        <v>http://dx.doi.org/10.3189/172756494794587438</v>
      </c>
      <c r="BG628" t="s">
        <v>74</v>
      </c>
      <c r="BH628" t="s">
        <v>74</v>
      </c>
      <c r="BI628">
        <v>7</v>
      </c>
      <c r="BJ628" t="s">
        <v>6295</v>
      </c>
      <c r="BK628" t="s">
        <v>6008</v>
      </c>
      <c r="BL628" t="s">
        <v>6296</v>
      </c>
      <c r="BM628" t="s">
        <v>6297</v>
      </c>
      <c r="BN628" t="s">
        <v>74</v>
      </c>
      <c r="BO628" t="s">
        <v>334</v>
      </c>
      <c r="BP628" t="s">
        <v>74</v>
      </c>
      <c r="BQ628" t="s">
        <v>74</v>
      </c>
      <c r="BR628" t="s">
        <v>96</v>
      </c>
      <c r="BS628" t="s">
        <v>6660</v>
      </c>
      <c r="BT628" t="str">
        <f>HYPERLINK("https%3A%2F%2Fwww.webofscience.com%2Fwos%2Fwoscc%2Ffull-record%2FWOS:A1994BD16B00066","View Full Record in Web of Science")</f>
        <v>View Full Record in Web of Science</v>
      </c>
    </row>
    <row r="629" spans="1:72" x14ac:dyDescent="0.15">
      <c r="A629" t="s">
        <v>5988</v>
      </c>
      <c r="B629" t="s">
        <v>6661</v>
      </c>
      <c r="C629" t="s">
        <v>74</v>
      </c>
      <c r="D629" t="s">
        <v>6285</v>
      </c>
      <c r="E629" t="s">
        <v>74</v>
      </c>
      <c r="F629" t="s">
        <v>6661</v>
      </c>
      <c r="G629" t="s">
        <v>74</v>
      </c>
      <c r="H629" t="s">
        <v>74</v>
      </c>
      <c r="I629" t="s">
        <v>6662</v>
      </c>
      <c r="J629" t="s">
        <v>6287</v>
      </c>
      <c r="K629" t="s">
        <v>6270</v>
      </c>
      <c r="L629" t="s">
        <v>74</v>
      </c>
      <c r="M629" t="s">
        <v>77</v>
      </c>
      <c r="N629" t="s">
        <v>5994</v>
      </c>
      <c r="O629" t="s">
        <v>6288</v>
      </c>
      <c r="P629" t="s">
        <v>6289</v>
      </c>
      <c r="Q629" t="s">
        <v>6290</v>
      </c>
      <c r="R629" t="s">
        <v>74</v>
      </c>
      <c r="S629" t="s">
        <v>74</v>
      </c>
      <c r="T629" t="s">
        <v>74</v>
      </c>
      <c r="U629" t="s">
        <v>74</v>
      </c>
      <c r="V629" t="s">
        <v>74</v>
      </c>
      <c r="W629" t="s">
        <v>6663</v>
      </c>
      <c r="X629" t="s">
        <v>1370</v>
      </c>
      <c r="Y629" t="s">
        <v>74</v>
      </c>
      <c r="Z629" t="s">
        <v>74</v>
      </c>
      <c r="AA629" t="s">
        <v>6664</v>
      </c>
      <c r="AB629" t="s">
        <v>6665</v>
      </c>
      <c r="AC629" t="s">
        <v>74</v>
      </c>
      <c r="AD629" t="s">
        <v>74</v>
      </c>
      <c r="AE629" t="s">
        <v>74</v>
      </c>
      <c r="AF629" t="s">
        <v>74</v>
      </c>
      <c r="AG629">
        <v>0</v>
      </c>
      <c r="AH629">
        <v>36</v>
      </c>
      <c r="AI629">
        <v>37</v>
      </c>
      <c r="AJ629">
        <v>0</v>
      </c>
      <c r="AK629">
        <v>4</v>
      </c>
      <c r="AL629" t="s">
        <v>6275</v>
      </c>
      <c r="AM629" t="s">
        <v>927</v>
      </c>
      <c r="AN629" t="s">
        <v>6276</v>
      </c>
      <c r="AO629" t="s">
        <v>6277</v>
      </c>
      <c r="AP629" t="s">
        <v>74</v>
      </c>
      <c r="AQ629" t="s">
        <v>6293</v>
      </c>
      <c r="AR629" t="s">
        <v>6279</v>
      </c>
      <c r="AS629" t="s">
        <v>74</v>
      </c>
      <c r="AT629" t="s">
        <v>74</v>
      </c>
      <c r="AU629">
        <v>1994</v>
      </c>
      <c r="AV629">
        <v>20</v>
      </c>
      <c r="AW629" t="s">
        <v>74</v>
      </c>
      <c r="AX629" t="s">
        <v>74</v>
      </c>
      <c r="AY629" t="s">
        <v>74</v>
      </c>
      <c r="AZ629" t="s">
        <v>74</v>
      </c>
      <c r="BA629" t="s">
        <v>74</v>
      </c>
      <c r="BB629">
        <v>427</v>
      </c>
      <c r="BC629">
        <v>436</v>
      </c>
      <c r="BD629" t="s">
        <v>74</v>
      </c>
      <c r="BE629" t="s">
        <v>6666</v>
      </c>
      <c r="BF629" t="str">
        <f>HYPERLINK("http://dx.doi.org/10.3189/172756494794587609","http://dx.doi.org/10.3189/172756494794587609")</f>
        <v>http://dx.doi.org/10.3189/172756494794587609</v>
      </c>
      <c r="BG629" t="s">
        <v>74</v>
      </c>
      <c r="BH629" t="s">
        <v>74</v>
      </c>
      <c r="BI629">
        <v>10</v>
      </c>
      <c r="BJ629" t="s">
        <v>6295</v>
      </c>
      <c r="BK629" t="s">
        <v>6008</v>
      </c>
      <c r="BL629" t="s">
        <v>6296</v>
      </c>
      <c r="BM629" t="s">
        <v>6297</v>
      </c>
      <c r="BN629" t="s">
        <v>74</v>
      </c>
      <c r="BO629" t="s">
        <v>334</v>
      </c>
      <c r="BP629" t="s">
        <v>74</v>
      </c>
      <c r="BQ629" t="s">
        <v>74</v>
      </c>
      <c r="BR629" t="s">
        <v>96</v>
      </c>
      <c r="BS629" t="s">
        <v>6667</v>
      </c>
      <c r="BT629" t="str">
        <f>HYPERLINK("https%3A%2F%2Fwww.webofscience.com%2Fwos%2Fwoscc%2Ffull-record%2FWOS:A1994BD16B00067","View Full Record in Web of Science")</f>
        <v>View Full Record in Web of Science</v>
      </c>
    </row>
    <row r="630" spans="1:72" x14ac:dyDescent="0.15">
      <c r="A630" t="s">
        <v>5988</v>
      </c>
      <c r="B630" t="s">
        <v>6668</v>
      </c>
      <c r="C630" t="s">
        <v>74</v>
      </c>
      <c r="D630" t="s">
        <v>6285</v>
      </c>
      <c r="E630" t="s">
        <v>74</v>
      </c>
      <c r="F630" t="s">
        <v>6668</v>
      </c>
      <c r="G630" t="s">
        <v>74</v>
      </c>
      <c r="H630" t="s">
        <v>74</v>
      </c>
      <c r="I630" t="s">
        <v>6669</v>
      </c>
      <c r="J630" t="s">
        <v>6287</v>
      </c>
      <c r="K630" t="s">
        <v>6270</v>
      </c>
      <c r="L630" t="s">
        <v>74</v>
      </c>
      <c r="M630" t="s">
        <v>77</v>
      </c>
      <c r="N630" t="s">
        <v>5994</v>
      </c>
      <c r="O630" t="s">
        <v>6288</v>
      </c>
      <c r="P630" t="s">
        <v>6289</v>
      </c>
      <c r="Q630" t="s">
        <v>6290</v>
      </c>
      <c r="R630" t="s">
        <v>74</v>
      </c>
      <c r="S630" t="s">
        <v>74</v>
      </c>
      <c r="T630" t="s">
        <v>74</v>
      </c>
      <c r="U630" t="s">
        <v>74</v>
      </c>
      <c r="V630" t="s">
        <v>74</v>
      </c>
      <c r="W630" t="s">
        <v>6670</v>
      </c>
      <c r="X630" t="s">
        <v>74</v>
      </c>
      <c r="Y630" t="s">
        <v>74</v>
      </c>
      <c r="Z630" t="s">
        <v>74</v>
      </c>
      <c r="AA630" t="s">
        <v>74</v>
      </c>
      <c r="AB630" t="s">
        <v>74</v>
      </c>
      <c r="AC630" t="s">
        <v>74</v>
      </c>
      <c r="AD630" t="s">
        <v>74</v>
      </c>
      <c r="AE630" t="s">
        <v>74</v>
      </c>
      <c r="AF630" t="s">
        <v>74</v>
      </c>
      <c r="AG630">
        <v>0</v>
      </c>
      <c r="AH630">
        <v>0</v>
      </c>
      <c r="AI630">
        <v>0</v>
      </c>
      <c r="AJ630">
        <v>0</v>
      </c>
      <c r="AK630">
        <v>0</v>
      </c>
      <c r="AL630" t="s">
        <v>6275</v>
      </c>
      <c r="AM630" t="s">
        <v>927</v>
      </c>
      <c r="AN630" t="s">
        <v>6276</v>
      </c>
      <c r="AO630" t="s">
        <v>6277</v>
      </c>
      <c r="AP630" t="s">
        <v>74</v>
      </c>
      <c r="AQ630" t="s">
        <v>6293</v>
      </c>
      <c r="AR630" t="s">
        <v>6279</v>
      </c>
      <c r="AS630" t="s">
        <v>74</v>
      </c>
      <c r="AT630" t="s">
        <v>74</v>
      </c>
      <c r="AU630">
        <v>1994</v>
      </c>
      <c r="AV630">
        <v>20</v>
      </c>
      <c r="AW630" t="s">
        <v>74</v>
      </c>
      <c r="AX630" t="s">
        <v>74</v>
      </c>
      <c r="AY630" t="s">
        <v>74</v>
      </c>
      <c r="AZ630" t="s">
        <v>74</v>
      </c>
      <c r="BA630" t="s">
        <v>74</v>
      </c>
      <c r="BB630">
        <v>437</v>
      </c>
      <c r="BC630">
        <v>439</v>
      </c>
      <c r="BD630" t="s">
        <v>74</v>
      </c>
      <c r="BE630" t="s">
        <v>6671</v>
      </c>
      <c r="BF630" t="str">
        <f>HYPERLINK("http://dx.doi.org/10.3189/172756494794586970","http://dx.doi.org/10.3189/172756494794586970")</f>
        <v>http://dx.doi.org/10.3189/172756494794586970</v>
      </c>
      <c r="BG630" t="s">
        <v>74</v>
      </c>
      <c r="BH630" t="s">
        <v>74</v>
      </c>
      <c r="BI630">
        <v>3</v>
      </c>
      <c r="BJ630" t="s">
        <v>6295</v>
      </c>
      <c r="BK630" t="s">
        <v>6008</v>
      </c>
      <c r="BL630" t="s">
        <v>6296</v>
      </c>
      <c r="BM630" t="s">
        <v>6297</v>
      </c>
      <c r="BN630" t="s">
        <v>74</v>
      </c>
      <c r="BO630" t="s">
        <v>334</v>
      </c>
      <c r="BP630" t="s">
        <v>74</v>
      </c>
      <c r="BQ630" t="s">
        <v>74</v>
      </c>
      <c r="BR630" t="s">
        <v>96</v>
      </c>
      <c r="BS630" t="s">
        <v>6672</v>
      </c>
      <c r="BT630" t="str">
        <f>HYPERLINK("https%3A%2F%2Fwww.webofscience.com%2Fwos%2Fwoscc%2Ffull-record%2FWOS:A1994BD16B00068","View Full Record in Web of Science")</f>
        <v>View Full Record in Web of Science</v>
      </c>
    </row>
    <row r="631" spans="1:72" x14ac:dyDescent="0.15">
      <c r="A631" t="s">
        <v>5988</v>
      </c>
      <c r="B631" t="s">
        <v>6673</v>
      </c>
      <c r="C631" t="s">
        <v>74</v>
      </c>
      <c r="D631" t="s">
        <v>6285</v>
      </c>
      <c r="E631" t="s">
        <v>74</v>
      </c>
      <c r="F631" t="s">
        <v>6673</v>
      </c>
      <c r="G631" t="s">
        <v>74</v>
      </c>
      <c r="H631" t="s">
        <v>74</v>
      </c>
      <c r="I631" t="s">
        <v>6674</v>
      </c>
      <c r="J631" t="s">
        <v>6287</v>
      </c>
      <c r="K631" t="s">
        <v>6270</v>
      </c>
      <c r="L631" t="s">
        <v>74</v>
      </c>
      <c r="M631" t="s">
        <v>77</v>
      </c>
      <c r="N631" t="s">
        <v>5994</v>
      </c>
      <c r="O631" t="s">
        <v>6288</v>
      </c>
      <c r="P631" t="s">
        <v>6289</v>
      </c>
      <c r="Q631" t="s">
        <v>6290</v>
      </c>
      <c r="R631" t="s">
        <v>74</v>
      </c>
      <c r="S631" t="s">
        <v>74</v>
      </c>
      <c r="T631" t="s">
        <v>74</v>
      </c>
      <c r="U631" t="s">
        <v>74</v>
      </c>
      <c r="V631" t="s">
        <v>74</v>
      </c>
      <c r="W631" t="s">
        <v>3728</v>
      </c>
      <c r="X631" t="s">
        <v>151</v>
      </c>
      <c r="Y631" t="s">
        <v>74</v>
      </c>
      <c r="Z631" t="s">
        <v>74</v>
      </c>
      <c r="AA631" t="s">
        <v>6675</v>
      </c>
      <c r="AB631" t="s">
        <v>6676</v>
      </c>
      <c r="AC631" t="s">
        <v>74</v>
      </c>
      <c r="AD631" t="s">
        <v>74</v>
      </c>
      <c r="AE631" t="s">
        <v>74</v>
      </c>
      <c r="AF631" t="s">
        <v>74</v>
      </c>
      <c r="AG631">
        <v>0</v>
      </c>
      <c r="AH631">
        <v>76</v>
      </c>
      <c r="AI631">
        <v>81</v>
      </c>
      <c r="AJ631">
        <v>0</v>
      </c>
      <c r="AK631">
        <v>3</v>
      </c>
      <c r="AL631" t="s">
        <v>6275</v>
      </c>
      <c r="AM631" t="s">
        <v>927</v>
      </c>
      <c r="AN631" t="s">
        <v>6276</v>
      </c>
      <c r="AO631" t="s">
        <v>6277</v>
      </c>
      <c r="AP631" t="s">
        <v>74</v>
      </c>
      <c r="AQ631" t="s">
        <v>6293</v>
      </c>
      <c r="AR631" t="s">
        <v>6279</v>
      </c>
      <c r="AS631" t="s">
        <v>74</v>
      </c>
      <c r="AT631" t="s">
        <v>74</v>
      </c>
      <c r="AU631">
        <v>1994</v>
      </c>
      <c r="AV631">
        <v>20</v>
      </c>
      <c r="AW631" t="s">
        <v>74</v>
      </c>
      <c r="AX631" t="s">
        <v>74</v>
      </c>
      <c r="AY631" t="s">
        <v>74</v>
      </c>
      <c r="AZ631" t="s">
        <v>74</v>
      </c>
      <c r="BA631" t="s">
        <v>74</v>
      </c>
      <c r="BB631">
        <v>440</v>
      </c>
      <c r="BC631">
        <v>447</v>
      </c>
      <c r="BD631" t="s">
        <v>74</v>
      </c>
      <c r="BE631" t="s">
        <v>6677</v>
      </c>
      <c r="BF631" t="str">
        <f>HYPERLINK("http://dx.doi.org/10.3189/172756494794587159","http://dx.doi.org/10.3189/172756494794587159")</f>
        <v>http://dx.doi.org/10.3189/172756494794587159</v>
      </c>
      <c r="BG631" t="s">
        <v>74</v>
      </c>
      <c r="BH631" t="s">
        <v>74</v>
      </c>
      <c r="BI631">
        <v>8</v>
      </c>
      <c r="BJ631" t="s">
        <v>6295</v>
      </c>
      <c r="BK631" t="s">
        <v>6008</v>
      </c>
      <c r="BL631" t="s">
        <v>6296</v>
      </c>
      <c r="BM631" t="s">
        <v>6297</v>
      </c>
      <c r="BN631" t="s">
        <v>74</v>
      </c>
      <c r="BO631" t="s">
        <v>334</v>
      </c>
      <c r="BP631" t="s">
        <v>74</v>
      </c>
      <c r="BQ631" t="s">
        <v>74</v>
      </c>
      <c r="BR631" t="s">
        <v>96</v>
      </c>
      <c r="BS631" t="s">
        <v>6678</v>
      </c>
      <c r="BT631" t="str">
        <f>HYPERLINK("https%3A%2F%2Fwww.webofscience.com%2Fwos%2Fwoscc%2Ffull-record%2FWOS:A1994BD16B00069","View Full Record in Web of Science")</f>
        <v>View Full Record in Web of Science</v>
      </c>
    </row>
    <row r="632" spans="1:72" x14ac:dyDescent="0.15">
      <c r="A632" t="s">
        <v>72</v>
      </c>
      <c r="B632" t="s">
        <v>6679</v>
      </c>
      <c r="C632" t="s">
        <v>74</v>
      </c>
      <c r="D632" t="s">
        <v>74</v>
      </c>
      <c r="E632" t="s">
        <v>74</v>
      </c>
      <c r="F632" t="s">
        <v>6679</v>
      </c>
      <c r="G632" t="s">
        <v>74</v>
      </c>
      <c r="H632" t="s">
        <v>74</v>
      </c>
      <c r="I632" t="s">
        <v>6680</v>
      </c>
      <c r="J632" t="s">
        <v>6681</v>
      </c>
      <c r="K632" t="s">
        <v>74</v>
      </c>
      <c r="L632" t="s">
        <v>74</v>
      </c>
      <c r="M632" t="s">
        <v>77</v>
      </c>
      <c r="N632" t="s">
        <v>78</v>
      </c>
      <c r="O632" t="s">
        <v>74</v>
      </c>
      <c r="P632" t="s">
        <v>74</v>
      </c>
      <c r="Q632" t="s">
        <v>74</v>
      </c>
      <c r="R632" t="s">
        <v>74</v>
      </c>
      <c r="S632" t="s">
        <v>74</v>
      </c>
      <c r="T632" t="s">
        <v>74</v>
      </c>
      <c r="U632" t="s">
        <v>74</v>
      </c>
      <c r="V632" t="s">
        <v>74</v>
      </c>
      <c r="W632" t="s">
        <v>74</v>
      </c>
      <c r="X632" t="s">
        <v>74</v>
      </c>
      <c r="Y632" t="s">
        <v>6682</v>
      </c>
      <c r="Z632" t="s">
        <v>74</v>
      </c>
      <c r="AA632" t="s">
        <v>74</v>
      </c>
      <c r="AB632" t="s">
        <v>74</v>
      </c>
      <c r="AC632" t="s">
        <v>74</v>
      </c>
      <c r="AD632" t="s">
        <v>74</v>
      </c>
      <c r="AE632" t="s">
        <v>74</v>
      </c>
      <c r="AF632" t="s">
        <v>74</v>
      </c>
      <c r="AG632">
        <v>9</v>
      </c>
      <c r="AH632">
        <v>12</v>
      </c>
      <c r="AI632">
        <v>12</v>
      </c>
      <c r="AJ632">
        <v>0</v>
      </c>
      <c r="AK632">
        <v>3</v>
      </c>
      <c r="AL632" t="s">
        <v>108</v>
      </c>
      <c r="AM632" t="s">
        <v>109</v>
      </c>
      <c r="AN632" t="s">
        <v>127</v>
      </c>
      <c r="AO632" t="s">
        <v>6683</v>
      </c>
      <c r="AP632" t="s">
        <v>74</v>
      </c>
      <c r="AQ632" t="s">
        <v>74</v>
      </c>
      <c r="AR632" t="s">
        <v>6684</v>
      </c>
      <c r="AS632" t="s">
        <v>6685</v>
      </c>
      <c r="AT632" t="s">
        <v>74</v>
      </c>
      <c r="AU632">
        <v>1994</v>
      </c>
      <c r="AV632">
        <v>21</v>
      </c>
      <c r="AW632">
        <v>2</v>
      </c>
      <c r="AX632" t="s">
        <v>74</v>
      </c>
      <c r="AY632" t="s">
        <v>74</v>
      </c>
      <c r="AZ632" t="s">
        <v>74</v>
      </c>
      <c r="BA632" t="s">
        <v>74</v>
      </c>
      <c r="BB632">
        <v>221</v>
      </c>
      <c r="BC632">
        <v>230</v>
      </c>
      <c r="BD632" t="s">
        <v>74</v>
      </c>
      <c r="BE632" t="s">
        <v>6686</v>
      </c>
      <c r="BF632" t="str">
        <f>HYPERLINK("http://dx.doi.org/10.1016/0160-7383(94)90041-8","http://dx.doi.org/10.1016/0160-7383(94)90041-8")</f>
        <v>http://dx.doi.org/10.1016/0160-7383(94)90041-8</v>
      </c>
      <c r="BG632" t="s">
        <v>74</v>
      </c>
      <c r="BH632" t="s">
        <v>74</v>
      </c>
      <c r="BI632">
        <v>10</v>
      </c>
      <c r="BJ632" t="s">
        <v>6687</v>
      </c>
      <c r="BK632" t="s">
        <v>758</v>
      </c>
      <c r="BL632" t="s">
        <v>6688</v>
      </c>
      <c r="BM632" t="s">
        <v>6689</v>
      </c>
      <c r="BN632" t="s">
        <v>74</v>
      </c>
      <c r="BO632" t="s">
        <v>74</v>
      </c>
      <c r="BP632" t="s">
        <v>74</v>
      </c>
      <c r="BQ632" t="s">
        <v>74</v>
      </c>
      <c r="BR632" t="s">
        <v>96</v>
      </c>
      <c r="BS632" t="s">
        <v>6690</v>
      </c>
      <c r="BT632" t="str">
        <f>HYPERLINK("https%3A%2F%2Fwww.webofscience.com%2Fwos%2Fwoscc%2Ffull-record%2FWOS:A1994NA94500001","View Full Record in Web of Science")</f>
        <v>View Full Record in Web of Science</v>
      </c>
    </row>
    <row r="633" spans="1:72" x14ac:dyDescent="0.15">
      <c r="A633" t="s">
        <v>72</v>
      </c>
      <c r="B633" t="s">
        <v>6691</v>
      </c>
      <c r="C633" t="s">
        <v>74</v>
      </c>
      <c r="D633" t="s">
        <v>74</v>
      </c>
      <c r="E633" t="s">
        <v>74</v>
      </c>
      <c r="F633" t="s">
        <v>6691</v>
      </c>
      <c r="G633" t="s">
        <v>74</v>
      </c>
      <c r="H633" t="s">
        <v>74</v>
      </c>
      <c r="I633" t="s">
        <v>6692</v>
      </c>
      <c r="J633" t="s">
        <v>6681</v>
      </c>
      <c r="K633" t="s">
        <v>74</v>
      </c>
      <c r="L633" t="s">
        <v>74</v>
      </c>
      <c r="M633" t="s">
        <v>77</v>
      </c>
      <c r="N633" t="s">
        <v>1188</v>
      </c>
      <c r="O633" t="s">
        <v>6693</v>
      </c>
      <c r="P633" t="s">
        <v>6694</v>
      </c>
      <c r="Q633" t="s">
        <v>6695</v>
      </c>
      <c r="R633" t="s">
        <v>74</v>
      </c>
      <c r="S633" t="s">
        <v>74</v>
      </c>
      <c r="T633" t="s">
        <v>6696</v>
      </c>
      <c r="U633" t="s">
        <v>74</v>
      </c>
      <c r="V633" t="s">
        <v>6697</v>
      </c>
      <c r="W633" t="s">
        <v>74</v>
      </c>
      <c r="X633" t="s">
        <v>74</v>
      </c>
      <c r="Y633" t="s">
        <v>74</v>
      </c>
      <c r="Z633" t="s">
        <v>74</v>
      </c>
      <c r="AA633" t="s">
        <v>74</v>
      </c>
      <c r="AB633" t="s">
        <v>74</v>
      </c>
      <c r="AC633" t="s">
        <v>74</v>
      </c>
      <c r="AD633" t="s">
        <v>74</v>
      </c>
      <c r="AE633" t="s">
        <v>74</v>
      </c>
      <c r="AF633" t="s">
        <v>74</v>
      </c>
      <c r="AG633">
        <v>24</v>
      </c>
      <c r="AH633">
        <v>13</v>
      </c>
      <c r="AI633">
        <v>14</v>
      </c>
      <c r="AJ633">
        <v>4</v>
      </c>
      <c r="AK633">
        <v>18</v>
      </c>
      <c r="AL633" t="s">
        <v>108</v>
      </c>
      <c r="AM633" t="s">
        <v>109</v>
      </c>
      <c r="AN633" t="s">
        <v>127</v>
      </c>
      <c r="AO633" t="s">
        <v>6683</v>
      </c>
      <c r="AP633" t="s">
        <v>74</v>
      </c>
      <c r="AQ633" t="s">
        <v>74</v>
      </c>
      <c r="AR633" t="s">
        <v>6684</v>
      </c>
      <c r="AS633" t="s">
        <v>6685</v>
      </c>
      <c r="AT633" t="s">
        <v>74</v>
      </c>
      <c r="AU633">
        <v>1994</v>
      </c>
      <c r="AV633">
        <v>21</v>
      </c>
      <c r="AW633">
        <v>2</v>
      </c>
      <c r="AX633" t="s">
        <v>74</v>
      </c>
      <c r="AY633" t="s">
        <v>74</v>
      </c>
      <c r="AZ633" t="s">
        <v>74</v>
      </c>
      <c r="BA633" t="s">
        <v>74</v>
      </c>
      <c r="BB633">
        <v>231</v>
      </c>
      <c r="BC633">
        <v>244</v>
      </c>
      <c r="BD633" t="s">
        <v>74</v>
      </c>
      <c r="BE633" t="s">
        <v>6698</v>
      </c>
      <c r="BF633" t="str">
        <f>HYPERLINK("http://dx.doi.org/10.1016/0160-7383(94)90042-6","http://dx.doi.org/10.1016/0160-7383(94)90042-6")</f>
        <v>http://dx.doi.org/10.1016/0160-7383(94)90042-6</v>
      </c>
      <c r="BG633" t="s">
        <v>74</v>
      </c>
      <c r="BH633" t="s">
        <v>74</v>
      </c>
      <c r="BI633">
        <v>14</v>
      </c>
      <c r="BJ633" t="s">
        <v>6687</v>
      </c>
      <c r="BK633" t="s">
        <v>6699</v>
      </c>
      <c r="BL633" t="s">
        <v>6688</v>
      </c>
      <c r="BM633" t="s">
        <v>6689</v>
      </c>
      <c r="BN633" t="s">
        <v>74</v>
      </c>
      <c r="BO633" t="s">
        <v>74</v>
      </c>
      <c r="BP633" t="s">
        <v>74</v>
      </c>
      <c r="BQ633" t="s">
        <v>74</v>
      </c>
      <c r="BR633" t="s">
        <v>96</v>
      </c>
      <c r="BS633" t="s">
        <v>6700</v>
      </c>
      <c r="BT633" t="str">
        <f>HYPERLINK("https%3A%2F%2Fwww.webofscience.com%2Fwos%2Fwoscc%2Ffull-record%2FWOS:A1994NA94500002","View Full Record in Web of Science")</f>
        <v>View Full Record in Web of Science</v>
      </c>
    </row>
    <row r="634" spans="1:72" x14ac:dyDescent="0.15">
      <c r="A634" t="s">
        <v>72</v>
      </c>
      <c r="B634" t="s">
        <v>6701</v>
      </c>
      <c r="C634" t="s">
        <v>74</v>
      </c>
      <c r="D634" t="s">
        <v>74</v>
      </c>
      <c r="E634" t="s">
        <v>74</v>
      </c>
      <c r="F634" t="s">
        <v>6701</v>
      </c>
      <c r="G634" t="s">
        <v>74</v>
      </c>
      <c r="H634" t="s">
        <v>74</v>
      </c>
      <c r="I634" t="s">
        <v>6702</v>
      </c>
      <c r="J634" t="s">
        <v>6681</v>
      </c>
      <c r="K634" t="s">
        <v>74</v>
      </c>
      <c r="L634" t="s">
        <v>74</v>
      </c>
      <c r="M634" t="s">
        <v>77</v>
      </c>
      <c r="N634" t="s">
        <v>78</v>
      </c>
      <c r="O634" t="s">
        <v>74</v>
      </c>
      <c r="P634" t="s">
        <v>74</v>
      </c>
      <c r="Q634" t="s">
        <v>74</v>
      </c>
      <c r="R634" t="s">
        <v>74</v>
      </c>
      <c r="S634" t="s">
        <v>74</v>
      </c>
      <c r="T634" t="s">
        <v>6703</v>
      </c>
      <c r="U634" t="s">
        <v>74</v>
      </c>
      <c r="V634" t="s">
        <v>6704</v>
      </c>
      <c r="W634" t="s">
        <v>74</v>
      </c>
      <c r="X634" t="s">
        <v>74</v>
      </c>
      <c r="Y634" t="s">
        <v>6705</v>
      </c>
      <c r="Z634" t="s">
        <v>74</v>
      </c>
      <c r="AA634" t="s">
        <v>74</v>
      </c>
      <c r="AB634" t="s">
        <v>74</v>
      </c>
      <c r="AC634" t="s">
        <v>74</v>
      </c>
      <c r="AD634" t="s">
        <v>74</v>
      </c>
      <c r="AE634" t="s">
        <v>74</v>
      </c>
      <c r="AF634" t="s">
        <v>74</v>
      </c>
      <c r="AG634">
        <v>28</v>
      </c>
      <c r="AH634">
        <v>7</v>
      </c>
      <c r="AI634">
        <v>7</v>
      </c>
      <c r="AJ634">
        <v>0</v>
      </c>
      <c r="AK634">
        <v>8</v>
      </c>
      <c r="AL634" t="s">
        <v>108</v>
      </c>
      <c r="AM634" t="s">
        <v>109</v>
      </c>
      <c r="AN634" t="s">
        <v>127</v>
      </c>
      <c r="AO634" t="s">
        <v>6683</v>
      </c>
      <c r="AP634" t="s">
        <v>74</v>
      </c>
      <c r="AQ634" t="s">
        <v>74</v>
      </c>
      <c r="AR634" t="s">
        <v>6684</v>
      </c>
      <c r="AS634" t="s">
        <v>6685</v>
      </c>
      <c r="AT634" t="s">
        <v>74</v>
      </c>
      <c r="AU634">
        <v>1994</v>
      </c>
      <c r="AV634">
        <v>21</v>
      </c>
      <c r="AW634">
        <v>2</v>
      </c>
      <c r="AX634" t="s">
        <v>74</v>
      </c>
      <c r="AY634" t="s">
        <v>74</v>
      </c>
      <c r="AZ634" t="s">
        <v>74</v>
      </c>
      <c r="BA634" t="s">
        <v>74</v>
      </c>
      <c r="BB634">
        <v>245</v>
      </c>
      <c r="BC634">
        <v>268</v>
      </c>
      <c r="BD634" t="s">
        <v>74</v>
      </c>
      <c r="BE634" t="s">
        <v>6706</v>
      </c>
      <c r="BF634" t="str">
        <f>HYPERLINK("http://dx.doi.org/10.1016/0160-7383(94)90043-4","http://dx.doi.org/10.1016/0160-7383(94)90043-4")</f>
        <v>http://dx.doi.org/10.1016/0160-7383(94)90043-4</v>
      </c>
      <c r="BG634" t="s">
        <v>74</v>
      </c>
      <c r="BH634" t="s">
        <v>74</v>
      </c>
      <c r="BI634">
        <v>24</v>
      </c>
      <c r="BJ634" t="s">
        <v>6687</v>
      </c>
      <c r="BK634" t="s">
        <v>758</v>
      </c>
      <c r="BL634" t="s">
        <v>6688</v>
      </c>
      <c r="BM634" t="s">
        <v>6689</v>
      </c>
      <c r="BN634" t="s">
        <v>74</v>
      </c>
      <c r="BO634" t="s">
        <v>74</v>
      </c>
      <c r="BP634" t="s">
        <v>74</v>
      </c>
      <c r="BQ634" t="s">
        <v>74</v>
      </c>
      <c r="BR634" t="s">
        <v>96</v>
      </c>
      <c r="BS634" t="s">
        <v>6707</v>
      </c>
      <c r="BT634" t="str">
        <f>HYPERLINK("https%3A%2F%2Fwww.webofscience.com%2Fwos%2Fwoscc%2Ffull-record%2FWOS:A1994NA94500003","View Full Record in Web of Science")</f>
        <v>View Full Record in Web of Science</v>
      </c>
    </row>
    <row r="635" spans="1:72" x14ac:dyDescent="0.15">
      <c r="A635" t="s">
        <v>72</v>
      </c>
      <c r="B635" t="s">
        <v>6708</v>
      </c>
      <c r="C635" t="s">
        <v>74</v>
      </c>
      <c r="D635" t="s">
        <v>74</v>
      </c>
      <c r="E635" t="s">
        <v>74</v>
      </c>
      <c r="F635" t="s">
        <v>6708</v>
      </c>
      <c r="G635" t="s">
        <v>74</v>
      </c>
      <c r="H635" t="s">
        <v>74</v>
      </c>
      <c r="I635" t="s">
        <v>6709</v>
      </c>
      <c r="J635" t="s">
        <v>6681</v>
      </c>
      <c r="K635" t="s">
        <v>74</v>
      </c>
      <c r="L635" t="s">
        <v>74</v>
      </c>
      <c r="M635" t="s">
        <v>77</v>
      </c>
      <c r="N635" t="s">
        <v>78</v>
      </c>
      <c r="O635" t="s">
        <v>74</v>
      </c>
      <c r="P635" t="s">
        <v>74</v>
      </c>
      <c r="Q635" t="s">
        <v>74</v>
      </c>
      <c r="R635" t="s">
        <v>74</v>
      </c>
      <c r="S635" t="s">
        <v>74</v>
      </c>
      <c r="T635" t="s">
        <v>6710</v>
      </c>
      <c r="U635" t="s">
        <v>74</v>
      </c>
      <c r="V635" t="s">
        <v>6711</v>
      </c>
      <c r="W635" t="s">
        <v>74</v>
      </c>
      <c r="X635" t="s">
        <v>74</v>
      </c>
      <c r="Y635" t="s">
        <v>6712</v>
      </c>
      <c r="Z635" t="s">
        <v>74</v>
      </c>
      <c r="AA635" t="s">
        <v>74</v>
      </c>
      <c r="AB635" t="s">
        <v>74</v>
      </c>
      <c r="AC635" t="s">
        <v>74</v>
      </c>
      <c r="AD635" t="s">
        <v>74</v>
      </c>
      <c r="AE635" t="s">
        <v>74</v>
      </c>
      <c r="AF635" t="s">
        <v>74</v>
      </c>
      <c r="AG635">
        <v>11</v>
      </c>
      <c r="AH635">
        <v>46</v>
      </c>
      <c r="AI635">
        <v>51</v>
      </c>
      <c r="AJ635">
        <v>0</v>
      </c>
      <c r="AK635">
        <v>7</v>
      </c>
      <c r="AL635" t="s">
        <v>108</v>
      </c>
      <c r="AM635" t="s">
        <v>109</v>
      </c>
      <c r="AN635" t="s">
        <v>127</v>
      </c>
      <c r="AO635" t="s">
        <v>6683</v>
      </c>
      <c r="AP635" t="s">
        <v>74</v>
      </c>
      <c r="AQ635" t="s">
        <v>74</v>
      </c>
      <c r="AR635" t="s">
        <v>6684</v>
      </c>
      <c r="AS635" t="s">
        <v>6685</v>
      </c>
      <c r="AT635" t="s">
        <v>74</v>
      </c>
      <c r="AU635">
        <v>1994</v>
      </c>
      <c r="AV635">
        <v>21</v>
      </c>
      <c r="AW635">
        <v>2</v>
      </c>
      <c r="AX635" t="s">
        <v>74</v>
      </c>
      <c r="AY635" t="s">
        <v>74</v>
      </c>
      <c r="AZ635" t="s">
        <v>74</v>
      </c>
      <c r="BA635" t="s">
        <v>74</v>
      </c>
      <c r="BB635">
        <v>269</v>
      </c>
      <c r="BC635">
        <v>280</v>
      </c>
      <c r="BD635" t="s">
        <v>74</v>
      </c>
      <c r="BE635" t="s">
        <v>6713</v>
      </c>
      <c r="BF635" t="str">
        <f>HYPERLINK("http://dx.doi.org/10.1016/0160-7383(94)90044-2","http://dx.doi.org/10.1016/0160-7383(94)90044-2")</f>
        <v>http://dx.doi.org/10.1016/0160-7383(94)90044-2</v>
      </c>
      <c r="BG635" t="s">
        <v>74</v>
      </c>
      <c r="BH635" t="s">
        <v>74</v>
      </c>
      <c r="BI635">
        <v>12</v>
      </c>
      <c r="BJ635" t="s">
        <v>6687</v>
      </c>
      <c r="BK635" t="s">
        <v>758</v>
      </c>
      <c r="BL635" t="s">
        <v>6688</v>
      </c>
      <c r="BM635" t="s">
        <v>6689</v>
      </c>
      <c r="BN635" t="s">
        <v>74</v>
      </c>
      <c r="BO635" t="s">
        <v>74</v>
      </c>
      <c r="BP635" t="s">
        <v>74</v>
      </c>
      <c r="BQ635" t="s">
        <v>74</v>
      </c>
      <c r="BR635" t="s">
        <v>96</v>
      </c>
      <c r="BS635" t="s">
        <v>6714</v>
      </c>
      <c r="BT635" t="str">
        <f>HYPERLINK("https%3A%2F%2Fwww.webofscience.com%2Fwos%2Fwoscc%2Ffull-record%2FWOS:A1994NA94500004","View Full Record in Web of Science")</f>
        <v>View Full Record in Web of Science</v>
      </c>
    </row>
    <row r="636" spans="1:72" x14ac:dyDescent="0.15">
      <c r="A636" t="s">
        <v>72</v>
      </c>
      <c r="B636" t="s">
        <v>6715</v>
      </c>
      <c r="C636" t="s">
        <v>74</v>
      </c>
      <c r="D636" t="s">
        <v>74</v>
      </c>
      <c r="E636" t="s">
        <v>74</v>
      </c>
      <c r="F636" t="s">
        <v>6715</v>
      </c>
      <c r="G636" t="s">
        <v>74</v>
      </c>
      <c r="H636" t="s">
        <v>74</v>
      </c>
      <c r="I636" t="s">
        <v>6716</v>
      </c>
      <c r="J636" t="s">
        <v>6681</v>
      </c>
      <c r="K636" t="s">
        <v>74</v>
      </c>
      <c r="L636" t="s">
        <v>74</v>
      </c>
      <c r="M636" t="s">
        <v>77</v>
      </c>
      <c r="N636" t="s">
        <v>78</v>
      </c>
      <c r="O636" t="s">
        <v>74</v>
      </c>
      <c r="P636" t="s">
        <v>74</v>
      </c>
      <c r="Q636" t="s">
        <v>74</v>
      </c>
      <c r="R636" t="s">
        <v>74</v>
      </c>
      <c r="S636" t="s">
        <v>74</v>
      </c>
      <c r="T636" t="s">
        <v>6717</v>
      </c>
      <c r="U636" t="s">
        <v>74</v>
      </c>
      <c r="V636" t="s">
        <v>6718</v>
      </c>
      <c r="W636" t="s">
        <v>74</v>
      </c>
      <c r="X636" t="s">
        <v>74</v>
      </c>
      <c r="Y636" t="s">
        <v>6719</v>
      </c>
      <c r="Z636" t="s">
        <v>74</v>
      </c>
      <c r="AA636" t="s">
        <v>74</v>
      </c>
      <c r="AB636" t="s">
        <v>74</v>
      </c>
      <c r="AC636" t="s">
        <v>74</v>
      </c>
      <c r="AD636" t="s">
        <v>74</v>
      </c>
      <c r="AE636" t="s">
        <v>74</v>
      </c>
      <c r="AF636" t="s">
        <v>74</v>
      </c>
      <c r="AG636">
        <v>30</v>
      </c>
      <c r="AH636">
        <v>9</v>
      </c>
      <c r="AI636">
        <v>11</v>
      </c>
      <c r="AJ636">
        <v>0</v>
      </c>
      <c r="AK636">
        <v>7</v>
      </c>
      <c r="AL636" t="s">
        <v>108</v>
      </c>
      <c r="AM636" t="s">
        <v>109</v>
      </c>
      <c r="AN636" t="s">
        <v>127</v>
      </c>
      <c r="AO636" t="s">
        <v>6683</v>
      </c>
      <c r="AP636" t="s">
        <v>74</v>
      </c>
      <c r="AQ636" t="s">
        <v>74</v>
      </c>
      <c r="AR636" t="s">
        <v>6684</v>
      </c>
      <c r="AS636" t="s">
        <v>6685</v>
      </c>
      <c r="AT636" t="s">
        <v>74</v>
      </c>
      <c r="AU636">
        <v>1994</v>
      </c>
      <c r="AV636">
        <v>21</v>
      </c>
      <c r="AW636">
        <v>2</v>
      </c>
      <c r="AX636" t="s">
        <v>74</v>
      </c>
      <c r="AY636" t="s">
        <v>74</v>
      </c>
      <c r="AZ636" t="s">
        <v>74</v>
      </c>
      <c r="BA636" t="s">
        <v>74</v>
      </c>
      <c r="BB636">
        <v>281</v>
      </c>
      <c r="BC636">
        <v>294</v>
      </c>
      <c r="BD636" t="s">
        <v>74</v>
      </c>
      <c r="BE636" t="s">
        <v>6720</v>
      </c>
      <c r="BF636" t="str">
        <f>HYPERLINK("http://dx.doi.org/10.1016/0160-7383(94)90045-0","http://dx.doi.org/10.1016/0160-7383(94)90045-0")</f>
        <v>http://dx.doi.org/10.1016/0160-7383(94)90045-0</v>
      </c>
      <c r="BG636" t="s">
        <v>74</v>
      </c>
      <c r="BH636" t="s">
        <v>74</v>
      </c>
      <c r="BI636">
        <v>14</v>
      </c>
      <c r="BJ636" t="s">
        <v>6687</v>
      </c>
      <c r="BK636" t="s">
        <v>758</v>
      </c>
      <c r="BL636" t="s">
        <v>6688</v>
      </c>
      <c r="BM636" t="s">
        <v>6689</v>
      </c>
      <c r="BN636" t="s">
        <v>74</v>
      </c>
      <c r="BO636" t="s">
        <v>74</v>
      </c>
      <c r="BP636" t="s">
        <v>74</v>
      </c>
      <c r="BQ636" t="s">
        <v>74</v>
      </c>
      <c r="BR636" t="s">
        <v>96</v>
      </c>
      <c r="BS636" t="s">
        <v>6721</v>
      </c>
      <c r="BT636" t="str">
        <f>HYPERLINK("https%3A%2F%2Fwww.webofscience.com%2Fwos%2Fwoscc%2Ffull-record%2FWOS:A1994NA94500005","View Full Record in Web of Science")</f>
        <v>View Full Record in Web of Science</v>
      </c>
    </row>
    <row r="637" spans="1:72" x14ac:dyDescent="0.15">
      <c r="A637" t="s">
        <v>72</v>
      </c>
      <c r="B637" t="s">
        <v>6722</v>
      </c>
      <c r="C637" t="s">
        <v>74</v>
      </c>
      <c r="D637" t="s">
        <v>74</v>
      </c>
      <c r="E637" t="s">
        <v>74</v>
      </c>
      <c r="F637" t="s">
        <v>6722</v>
      </c>
      <c r="G637" t="s">
        <v>74</v>
      </c>
      <c r="H637" t="s">
        <v>74</v>
      </c>
      <c r="I637" t="s">
        <v>6723</v>
      </c>
      <c r="J637" t="s">
        <v>6681</v>
      </c>
      <c r="K637" t="s">
        <v>74</v>
      </c>
      <c r="L637" t="s">
        <v>74</v>
      </c>
      <c r="M637" t="s">
        <v>77</v>
      </c>
      <c r="N637" t="s">
        <v>78</v>
      </c>
      <c r="O637" t="s">
        <v>74</v>
      </c>
      <c r="P637" t="s">
        <v>74</v>
      </c>
      <c r="Q637" t="s">
        <v>74</v>
      </c>
      <c r="R637" t="s">
        <v>74</v>
      </c>
      <c r="S637" t="s">
        <v>74</v>
      </c>
      <c r="T637" t="s">
        <v>6724</v>
      </c>
      <c r="U637" t="s">
        <v>74</v>
      </c>
      <c r="V637" t="s">
        <v>6725</v>
      </c>
      <c r="W637" t="s">
        <v>74</v>
      </c>
      <c r="X637" t="s">
        <v>74</v>
      </c>
      <c r="Y637" t="s">
        <v>6726</v>
      </c>
      <c r="Z637" t="s">
        <v>74</v>
      </c>
      <c r="AA637" t="s">
        <v>74</v>
      </c>
      <c r="AB637" t="s">
        <v>74</v>
      </c>
      <c r="AC637" t="s">
        <v>74</v>
      </c>
      <c r="AD637" t="s">
        <v>74</v>
      </c>
      <c r="AE637" t="s">
        <v>74</v>
      </c>
      <c r="AF637" t="s">
        <v>74</v>
      </c>
      <c r="AG637">
        <v>10</v>
      </c>
      <c r="AH637">
        <v>9</v>
      </c>
      <c r="AI637">
        <v>10</v>
      </c>
      <c r="AJ637">
        <v>0</v>
      </c>
      <c r="AK637">
        <v>9</v>
      </c>
      <c r="AL637" t="s">
        <v>108</v>
      </c>
      <c r="AM637" t="s">
        <v>109</v>
      </c>
      <c r="AN637" t="s">
        <v>127</v>
      </c>
      <c r="AO637" t="s">
        <v>6683</v>
      </c>
      <c r="AP637" t="s">
        <v>74</v>
      </c>
      <c r="AQ637" t="s">
        <v>74</v>
      </c>
      <c r="AR637" t="s">
        <v>6684</v>
      </c>
      <c r="AS637" t="s">
        <v>6685</v>
      </c>
      <c r="AT637" t="s">
        <v>74</v>
      </c>
      <c r="AU637">
        <v>1994</v>
      </c>
      <c r="AV637">
        <v>21</v>
      </c>
      <c r="AW637">
        <v>2</v>
      </c>
      <c r="AX637" t="s">
        <v>74</v>
      </c>
      <c r="AY637" t="s">
        <v>74</v>
      </c>
      <c r="AZ637" t="s">
        <v>74</v>
      </c>
      <c r="BA637" t="s">
        <v>74</v>
      </c>
      <c r="BB637">
        <v>295</v>
      </c>
      <c r="BC637">
        <v>302</v>
      </c>
      <c r="BD637" t="s">
        <v>74</v>
      </c>
      <c r="BE637" t="s">
        <v>6727</v>
      </c>
      <c r="BF637" t="str">
        <f>HYPERLINK("http://dx.doi.org/10.1016/0160-7383(94)90046-9","http://dx.doi.org/10.1016/0160-7383(94)90046-9")</f>
        <v>http://dx.doi.org/10.1016/0160-7383(94)90046-9</v>
      </c>
      <c r="BG637" t="s">
        <v>74</v>
      </c>
      <c r="BH637" t="s">
        <v>74</v>
      </c>
      <c r="BI637">
        <v>8</v>
      </c>
      <c r="BJ637" t="s">
        <v>6687</v>
      </c>
      <c r="BK637" t="s">
        <v>758</v>
      </c>
      <c r="BL637" t="s">
        <v>6688</v>
      </c>
      <c r="BM637" t="s">
        <v>6689</v>
      </c>
      <c r="BN637" t="s">
        <v>74</v>
      </c>
      <c r="BO637" t="s">
        <v>74</v>
      </c>
      <c r="BP637" t="s">
        <v>74</v>
      </c>
      <c r="BQ637" t="s">
        <v>74</v>
      </c>
      <c r="BR637" t="s">
        <v>96</v>
      </c>
      <c r="BS637" t="s">
        <v>6728</v>
      </c>
      <c r="BT637" t="str">
        <f>HYPERLINK("https%3A%2F%2Fwww.webofscience.com%2Fwos%2Fwoscc%2Ffull-record%2FWOS:A1994NA94500006","View Full Record in Web of Science")</f>
        <v>View Full Record in Web of Science</v>
      </c>
    </row>
    <row r="638" spans="1:72" x14ac:dyDescent="0.15">
      <c r="A638" t="s">
        <v>72</v>
      </c>
      <c r="B638" t="s">
        <v>6729</v>
      </c>
      <c r="C638" t="s">
        <v>74</v>
      </c>
      <c r="D638" t="s">
        <v>74</v>
      </c>
      <c r="E638" t="s">
        <v>74</v>
      </c>
      <c r="F638" t="s">
        <v>6729</v>
      </c>
      <c r="G638" t="s">
        <v>74</v>
      </c>
      <c r="H638" t="s">
        <v>74</v>
      </c>
      <c r="I638" t="s">
        <v>6730</v>
      </c>
      <c r="J638" t="s">
        <v>6681</v>
      </c>
      <c r="K638" t="s">
        <v>74</v>
      </c>
      <c r="L638" t="s">
        <v>74</v>
      </c>
      <c r="M638" t="s">
        <v>77</v>
      </c>
      <c r="N638" t="s">
        <v>78</v>
      </c>
      <c r="O638" t="s">
        <v>74</v>
      </c>
      <c r="P638" t="s">
        <v>74</v>
      </c>
      <c r="Q638" t="s">
        <v>74</v>
      </c>
      <c r="R638" t="s">
        <v>74</v>
      </c>
      <c r="S638" t="s">
        <v>74</v>
      </c>
      <c r="T638" t="s">
        <v>6731</v>
      </c>
      <c r="U638" t="s">
        <v>74</v>
      </c>
      <c r="V638" t="s">
        <v>6732</v>
      </c>
      <c r="W638" t="s">
        <v>74</v>
      </c>
      <c r="X638" t="s">
        <v>74</v>
      </c>
      <c r="Y638" t="s">
        <v>6733</v>
      </c>
      <c r="Z638" t="s">
        <v>74</v>
      </c>
      <c r="AA638" t="s">
        <v>6734</v>
      </c>
      <c r="AB638" t="s">
        <v>74</v>
      </c>
      <c r="AC638" t="s">
        <v>74</v>
      </c>
      <c r="AD638" t="s">
        <v>74</v>
      </c>
      <c r="AE638" t="s">
        <v>74</v>
      </c>
      <c r="AF638" t="s">
        <v>74</v>
      </c>
      <c r="AG638">
        <v>39</v>
      </c>
      <c r="AH638">
        <v>3</v>
      </c>
      <c r="AI638">
        <v>3</v>
      </c>
      <c r="AJ638">
        <v>0</v>
      </c>
      <c r="AK638">
        <v>3</v>
      </c>
      <c r="AL638" t="s">
        <v>108</v>
      </c>
      <c r="AM638" t="s">
        <v>109</v>
      </c>
      <c r="AN638" t="s">
        <v>127</v>
      </c>
      <c r="AO638" t="s">
        <v>6683</v>
      </c>
      <c r="AP638" t="s">
        <v>74</v>
      </c>
      <c r="AQ638" t="s">
        <v>74</v>
      </c>
      <c r="AR638" t="s">
        <v>6684</v>
      </c>
      <c r="AS638" t="s">
        <v>6685</v>
      </c>
      <c r="AT638" t="s">
        <v>74</v>
      </c>
      <c r="AU638">
        <v>1994</v>
      </c>
      <c r="AV638">
        <v>21</v>
      </c>
      <c r="AW638">
        <v>2</v>
      </c>
      <c r="AX638" t="s">
        <v>74</v>
      </c>
      <c r="AY638" t="s">
        <v>74</v>
      </c>
      <c r="AZ638" t="s">
        <v>74</v>
      </c>
      <c r="BA638" t="s">
        <v>74</v>
      </c>
      <c r="BB638">
        <v>303</v>
      </c>
      <c r="BC638">
        <v>317</v>
      </c>
      <c r="BD638" t="s">
        <v>74</v>
      </c>
      <c r="BE638" t="s">
        <v>6735</v>
      </c>
      <c r="BF638" t="str">
        <f>HYPERLINK("http://dx.doi.org/10.1016/0160-7383(94)90047-7","http://dx.doi.org/10.1016/0160-7383(94)90047-7")</f>
        <v>http://dx.doi.org/10.1016/0160-7383(94)90047-7</v>
      </c>
      <c r="BG638" t="s">
        <v>74</v>
      </c>
      <c r="BH638" t="s">
        <v>74</v>
      </c>
      <c r="BI638">
        <v>15</v>
      </c>
      <c r="BJ638" t="s">
        <v>6687</v>
      </c>
      <c r="BK638" t="s">
        <v>758</v>
      </c>
      <c r="BL638" t="s">
        <v>6688</v>
      </c>
      <c r="BM638" t="s">
        <v>6689</v>
      </c>
      <c r="BN638" t="s">
        <v>74</v>
      </c>
      <c r="BO638" t="s">
        <v>74</v>
      </c>
      <c r="BP638" t="s">
        <v>74</v>
      </c>
      <c r="BQ638" t="s">
        <v>74</v>
      </c>
      <c r="BR638" t="s">
        <v>96</v>
      </c>
      <c r="BS638" t="s">
        <v>6736</v>
      </c>
      <c r="BT638" t="str">
        <f>HYPERLINK("https%3A%2F%2Fwww.webofscience.com%2Fwos%2Fwoscc%2Ffull-record%2FWOS:A1994NA94500007","View Full Record in Web of Science")</f>
        <v>View Full Record in Web of Science</v>
      </c>
    </row>
    <row r="639" spans="1:72" x14ac:dyDescent="0.15">
      <c r="A639" t="s">
        <v>72</v>
      </c>
      <c r="B639" t="s">
        <v>6737</v>
      </c>
      <c r="C639" t="s">
        <v>74</v>
      </c>
      <c r="D639" t="s">
        <v>74</v>
      </c>
      <c r="E639" t="s">
        <v>74</v>
      </c>
      <c r="F639" t="s">
        <v>6737</v>
      </c>
      <c r="G639" t="s">
        <v>74</v>
      </c>
      <c r="H639" t="s">
        <v>74</v>
      </c>
      <c r="I639" t="s">
        <v>6738</v>
      </c>
      <c r="J639" t="s">
        <v>6681</v>
      </c>
      <c r="K639" t="s">
        <v>74</v>
      </c>
      <c r="L639" t="s">
        <v>74</v>
      </c>
      <c r="M639" t="s">
        <v>77</v>
      </c>
      <c r="N639" t="s">
        <v>78</v>
      </c>
      <c r="O639" t="s">
        <v>74</v>
      </c>
      <c r="P639" t="s">
        <v>74</v>
      </c>
      <c r="Q639" t="s">
        <v>74</v>
      </c>
      <c r="R639" t="s">
        <v>74</v>
      </c>
      <c r="S639" t="s">
        <v>74</v>
      </c>
      <c r="T639" t="s">
        <v>6739</v>
      </c>
      <c r="U639" t="s">
        <v>74</v>
      </c>
      <c r="V639" t="s">
        <v>6740</v>
      </c>
      <c r="W639" t="s">
        <v>74</v>
      </c>
      <c r="X639" t="s">
        <v>74</v>
      </c>
      <c r="Y639" t="s">
        <v>6741</v>
      </c>
      <c r="Z639" t="s">
        <v>74</v>
      </c>
      <c r="AA639" t="s">
        <v>74</v>
      </c>
      <c r="AB639" t="s">
        <v>74</v>
      </c>
      <c r="AC639" t="s">
        <v>74</v>
      </c>
      <c r="AD639" t="s">
        <v>74</v>
      </c>
      <c r="AE639" t="s">
        <v>74</v>
      </c>
      <c r="AF639" t="s">
        <v>74</v>
      </c>
      <c r="AG639">
        <v>22</v>
      </c>
      <c r="AH639">
        <v>22</v>
      </c>
      <c r="AI639">
        <v>25</v>
      </c>
      <c r="AJ639">
        <v>0</v>
      </c>
      <c r="AK639">
        <v>15</v>
      </c>
      <c r="AL639" t="s">
        <v>108</v>
      </c>
      <c r="AM639" t="s">
        <v>109</v>
      </c>
      <c r="AN639" t="s">
        <v>127</v>
      </c>
      <c r="AO639" t="s">
        <v>6683</v>
      </c>
      <c r="AP639" t="s">
        <v>74</v>
      </c>
      <c r="AQ639" t="s">
        <v>74</v>
      </c>
      <c r="AR639" t="s">
        <v>6684</v>
      </c>
      <c r="AS639" t="s">
        <v>6685</v>
      </c>
      <c r="AT639" t="s">
        <v>74</v>
      </c>
      <c r="AU639">
        <v>1994</v>
      </c>
      <c r="AV639">
        <v>21</v>
      </c>
      <c r="AW639">
        <v>2</v>
      </c>
      <c r="AX639" t="s">
        <v>74</v>
      </c>
      <c r="AY639" t="s">
        <v>74</v>
      </c>
      <c r="AZ639" t="s">
        <v>74</v>
      </c>
      <c r="BA639" t="s">
        <v>74</v>
      </c>
      <c r="BB639">
        <v>318</v>
      </c>
      <c r="BC639">
        <v>332</v>
      </c>
      <c r="BD639" t="s">
        <v>74</v>
      </c>
      <c r="BE639" t="s">
        <v>6742</v>
      </c>
      <c r="BF639" t="str">
        <f>HYPERLINK("http://dx.doi.org/10.1016/0160-7383(94)90048-5","http://dx.doi.org/10.1016/0160-7383(94)90048-5")</f>
        <v>http://dx.doi.org/10.1016/0160-7383(94)90048-5</v>
      </c>
      <c r="BG639" t="s">
        <v>74</v>
      </c>
      <c r="BH639" t="s">
        <v>74</v>
      </c>
      <c r="BI639">
        <v>15</v>
      </c>
      <c r="BJ639" t="s">
        <v>6687</v>
      </c>
      <c r="BK639" t="s">
        <v>758</v>
      </c>
      <c r="BL639" t="s">
        <v>6688</v>
      </c>
      <c r="BM639" t="s">
        <v>6689</v>
      </c>
      <c r="BN639" t="s">
        <v>74</v>
      </c>
      <c r="BO639" t="s">
        <v>74</v>
      </c>
      <c r="BP639" t="s">
        <v>74</v>
      </c>
      <c r="BQ639" t="s">
        <v>74</v>
      </c>
      <c r="BR639" t="s">
        <v>96</v>
      </c>
      <c r="BS639" t="s">
        <v>6743</v>
      </c>
      <c r="BT639" t="str">
        <f>HYPERLINK("https%3A%2F%2Fwww.webofscience.com%2Fwos%2Fwoscc%2Ffull-record%2FWOS:A1994NA94500008","View Full Record in Web of Science")</f>
        <v>View Full Record in Web of Science</v>
      </c>
    </row>
    <row r="640" spans="1:72" x14ac:dyDescent="0.15">
      <c r="A640" t="s">
        <v>72</v>
      </c>
      <c r="B640" t="s">
        <v>6744</v>
      </c>
      <c r="C640" t="s">
        <v>74</v>
      </c>
      <c r="D640" t="s">
        <v>74</v>
      </c>
      <c r="E640" t="s">
        <v>74</v>
      </c>
      <c r="F640" t="s">
        <v>6744</v>
      </c>
      <c r="G640" t="s">
        <v>74</v>
      </c>
      <c r="H640" t="s">
        <v>74</v>
      </c>
      <c r="I640" t="s">
        <v>6745</v>
      </c>
      <c r="J640" t="s">
        <v>6681</v>
      </c>
      <c r="K640" t="s">
        <v>74</v>
      </c>
      <c r="L640" t="s">
        <v>74</v>
      </c>
      <c r="M640" t="s">
        <v>77</v>
      </c>
      <c r="N640" t="s">
        <v>78</v>
      </c>
      <c r="O640" t="s">
        <v>74</v>
      </c>
      <c r="P640" t="s">
        <v>74</v>
      </c>
      <c r="Q640" t="s">
        <v>74</v>
      </c>
      <c r="R640" t="s">
        <v>74</v>
      </c>
      <c r="S640" t="s">
        <v>74</v>
      </c>
      <c r="T640" t="s">
        <v>6746</v>
      </c>
      <c r="U640" t="s">
        <v>74</v>
      </c>
      <c r="V640" t="s">
        <v>6747</v>
      </c>
      <c r="W640" t="s">
        <v>74</v>
      </c>
      <c r="X640" t="s">
        <v>74</v>
      </c>
      <c r="Y640" t="s">
        <v>6748</v>
      </c>
      <c r="Z640" t="s">
        <v>74</v>
      </c>
      <c r="AA640" t="s">
        <v>74</v>
      </c>
      <c r="AB640" t="s">
        <v>74</v>
      </c>
      <c r="AC640" t="s">
        <v>74</v>
      </c>
      <c r="AD640" t="s">
        <v>74</v>
      </c>
      <c r="AE640" t="s">
        <v>74</v>
      </c>
      <c r="AF640" t="s">
        <v>74</v>
      </c>
      <c r="AG640">
        <v>5</v>
      </c>
      <c r="AH640">
        <v>12</v>
      </c>
      <c r="AI640">
        <v>15</v>
      </c>
      <c r="AJ640">
        <v>0</v>
      </c>
      <c r="AK640">
        <v>6</v>
      </c>
      <c r="AL640" t="s">
        <v>108</v>
      </c>
      <c r="AM640" t="s">
        <v>109</v>
      </c>
      <c r="AN640" t="s">
        <v>127</v>
      </c>
      <c r="AO640" t="s">
        <v>6683</v>
      </c>
      <c r="AP640" t="s">
        <v>74</v>
      </c>
      <c r="AQ640" t="s">
        <v>74</v>
      </c>
      <c r="AR640" t="s">
        <v>6684</v>
      </c>
      <c r="AS640" t="s">
        <v>6685</v>
      </c>
      <c r="AT640" t="s">
        <v>74</v>
      </c>
      <c r="AU640">
        <v>1994</v>
      </c>
      <c r="AV640">
        <v>21</v>
      </c>
      <c r="AW640">
        <v>2</v>
      </c>
      <c r="AX640" t="s">
        <v>74</v>
      </c>
      <c r="AY640" t="s">
        <v>74</v>
      </c>
      <c r="AZ640" t="s">
        <v>74</v>
      </c>
      <c r="BA640" t="s">
        <v>74</v>
      </c>
      <c r="BB640">
        <v>344</v>
      </c>
      <c r="BC640">
        <v>354</v>
      </c>
      <c r="BD640" t="s">
        <v>74</v>
      </c>
      <c r="BE640" t="s">
        <v>6749</v>
      </c>
      <c r="BF640" t="str">
        <f>HYPERLINK("http://dx.doi.org/10.1016/0160-7383(94)90050-7","http://dx.doi.org/10.1016/0160-7383(94)90050-7")</f>
        <v>http://dx.doi.org/10.1016/0160-7383(94)90050-7</v>
      </c>
      <c r="BG640" t="s">
        <v>74</v>
      </c>
      <c r="BH640" t="s">
        <v>74</v>
      </c>
      <c r="BI640">
        <v>11</v>
      </c>
      <c r="BJ640" t="s">
        <v>6687</v>
      </c>
      <c r="BK640" t="s">
        <v>758</v>
      </c>
      <c r="BL640" t="s">
        <v>6688</v>
      </c>
      <c r="BM640" t="s">
        <v>6689</v>
      </c>
      <c r="BN640" t="s">
        <v>74</v>
      </c>
      <c r="BO640" t="s">
        <v>74</v>
      </c>
      <c r="BP640" t="s">
        <v>74</v>
      </c>
      <c r="BQ640" t="s">
        <v>74</v>
      </c>
      <c r="BR640" t="s">
        <v>96</v>
      </c>
      <c r="BS640" t="s">
        <v>6750</v>
      </c>
      <c r="BT640" t="str">
        <f>HYPERLINK("https%3A%2F%2Fwww.webofscience.com%2Fwos%2Fwoscc%2Ffull-record%2FWOS:A1994NA94500010","View Full Record in Web of Science")</f>
        <v>View Full Record in Web of Science</v>
      </c>
    </row>
    <row r="641" spans="1:72" x14ac:dyDescent="0.15">
      <c r="A641" t="s">
        <v>72</v>
      </c>
      <c r="B641" t="s">
        <v>6751</v>
      </c>
      <c r="C641" t="s">
        <v>74</v>
      </c>
      <c r="D641" t="s">
        <v>74</v>
      </c>
      <c r="E641" t="s">
        <v>74</v>
      </c>
      <c r="F641" t="s">
        <v>6751</v>
      </c>
      <c r="G641" t="s">
        <v>74</v>
      </c>
      <c r="H641" t="s">
        <v>74</v>
      </c>
      <c r="I641" t="s">
        <v>6752</v>
      </c>
      <c r="J641" t="s">
        <v>6681</v>
      </c>
      <c r="K641" t="s">
        <v>74</v>
      </c>
      <c r="L641" t="s">
        <v>74</v>
      </c>
      <c r="M641" t="s">
        <v>77</v>
      </c>
      <c r="N641" t="s">
        <v>78</v>
      </c>
      <c r="O641" t="s">
        <v>74</v>
      </c>
      <c r="P641" t="s">
        <v>74</v>
      </c>
      <c r="Q641" t="s">
        <v>74</v>
      </c>
      <c r="R641" t="s">
        <v>74</v>
      </c>
      <c r="S641" t="s">
        <v>74</v>
      </c>
      <c r="T641" t="s">
        <v>6753</v>
      </c>
      <c r="U641" t="s">
        <v>74</v>
      </c>
      <c r="V641" t="s">
        <v>6754</v>
      </c>
      <c r="W641" t="s">
        <v>74</v>
      </c>
      <c r="X641" t="s">
        <v>74</v>
      </c>
      <c r="Y641" t="s">
        <v>6755</v>
      </c>
      <c r="Z641" t="s">
        <v>74</v>
      </c>
      <c r="AA641" t="s">
        <v>6756</v>
      </c>
      <c r="AB641" t="s">
        <v>6757</v>
      </c>
      <c r="AC641" t="s">
        <v>74</v>
      </c>
      <c r="AD641" t="s">
        <v>74</v>
      </c>
      <c r="AE641" t="s">
        <v>74</v>
      </c>
      <c r="AF641" t="s">
        <v>74</v>
      </c>
      <c r="AG641">
        <v>58</v>
      </c>
      <c r="AH641">
        <v>10</v>
      </c>
      <c r="AI641">
        <v>11</v>
      </c>
      <c r="AJ641">
        <v>2</v>
      </c>
      <c r="AK641">
        <v>15</v>
      </c>
      <c r="AL641" t="s">
        <v>108</v>
      </c>
      <c r="AM641" t="s">
        <v>109</v>
      </c>
      <c r="AN641" t="s">
        <v>127</v>
      </c>
      <c r="AO641" t="s">
        <v>6683</v>
      </c>
      <c r="AP641" t="s">
        <v>74</v>
      </c>
      <c r="AQ641" t="s">
        <v>74</v>
      </c>
      <c r="AR641" t="s">
        <v>6684</v>
      </c>
      <c r="AS641" t="s">
        <v>6685</v>
      </c>
      <c r="AT641" t="s">
        <v>74</v>
      </c>
      <c r="AU641">
        <v>1994</v>
      </c>
      <c r="AV641">
        <v>21</v>
      </c>
      <c r="AW641">
        <v>2</v>
      </c>
      <c r="AX641" t="s">
        <v>74</v>
      </c>
      <c r="AY641" t="s">
        <v>74</v>
      </c>
      <c r="AZ641" t="s">
        <v>74</v>
      </c>
      <c r="BA641" t="s">
        <v>74</v>
      </c>
      <c r="BB641">
        <v>355</v>
      </c>
      <c r="BC641">
        <v>374</v>
      </c>
      <c r="BD641" t="s">
        <v>74</v>
      </c>
      <c r="BE641" t="s">
        <v>6758</v>
      </c>
      <c r="BF641" t="str">
        <f>HYPERLINK("http://dx.doi.org/10.1016/0160-7383(94)90051-5","http://dx.doi.org/10.1016/0160-7383(94)90051-5")</f>
        <v>http://dx.doi.org/10.1016/0160-7383(94)90051-5</v>
      </c>
      <c r="BG641" t="s">
        <v>74</v>
      </c>
      <c r="BH641" t="s">
        <v>74</v>
      </c>
      <c r="BI641">
        <v>20</v>
      </c>
      <c r="BJ641" t="s">
        <v>6687</v>
      </c>
      <c r="BK641" t="s">
        <v>758</v>
      </c>
      <c r="BL641" t="s">
        <v>6688</v>
      </c>
      <c r="BM641" t="s">
        <v>6689</v>
      </c>
      <c r="BN641" t="s">
        <v>74</v>
      </c>
      <c r="BO641" t="s">
        <v>74</v>
      </c>
      <c r="BP641" t="s">
        <v>74</v>
      </c>
      <c r="BQ641" t="s">
        <v>74</v>
      </c>
      <c r="BR641" t="s">
        <v>96</v>
      </c>
      <c r="BS641" t="s">
        <v>6759</v>
      </c>
      <c r="BT641" t="str">
        <f>HYPERLINK("https%3A%2F%2Fwww.webofscience.com%2Fwos%2Fwoscc%2Ffull-record%2FWOS:A1994NA94500011","View Full Record in Web of Science")</f>
        <v>View Full Record in Web of Science</v>
      </c>
    </row>
    <row r="642" spans="1:72" x14ac:dyDescent="0.15">
      <c r="A642" t="s">
        <v>72</v>
      </c>
      <c r="B642" t="s">
        <v>6760</v>
      </c>
      <c r="C642" t="s">
        <v>74</v>
      </c>
      <c r="D642" t="s">
        <v>74</v>
      </c>
      <c r="E642" t="s">
        <v>74</v>
      </c>
      <c r="F642" t="s">
        <v>6760</v>
      </c>
      <c r="G642" t="s">
        <v>74</v>
      </c>
      <c r="H642" t="s">
        <v>74</v>
      </c>
      <c r="I642" t="s">
        <v>6761</v>
      </c>
      <c r="J642" t="s">
        <v>6681</v>
      </c>
      <c r="K642" t="s">
        <v>74</v>
      </c>
      <c r="L642" t="s">
        <v>74</v>
      </c>
      <c r="M642" t="s">
        <v>77</v>
      </c>
      <c r="N642" t="s">
        <v>78</v>
      </c>
      <c r="O642" t="s">
        <v>74</v>
      </c>
      <c r="P642" t="s">
        <v>74</v>
      </c>
      <c r="Q642" t="s">
        <v>74</v>
      </c>
      <c r="R642" t="s">
        <v>74</v>
      </c>
      <c r="S642" t="s">
        <v>74</v>
      </c>
      <c r="T642" t="s">
        <v>6762</v>
      </c>
      <c r="U642" t="s">
        <v>74</v>
      </c>
      <c r="V642" t="s">
        <v>6763</v>
      </c>
      <c r="W642" t="s">
        <v>74</v>
      </c>
      <c r="X642" t="s">
        <v>74</v>
      </c>
      <c r="Y642" t="s">
        <v>6764</v>
      </c>
      <c r="Z642" t="s">
        <v>74</v>
      </c>
      <c r="AA642" t="s">
        <v>74</v>
      </c>
      <c r="AB642" t="s">
        <v>74</v>
      </c>
      <c r="AC642" t="s">
        <v>74</v>
      </c>
      <c r="AD642" t="s">
        <v>74</v>
      </c>
      <c r="AE642" t="s">
        <v>74</v>
      </c>
      <c r="AF642" t="s">
        <v>74</v>
      </c>
      <c r="AG642">
        <v>32</v>
      </c>
      <c r="AH642">
        <v>10</v>
      </c>
      <c r="AI642">
        <v>11</v>
      </c>
      <c r="AJ642">
        <v>0</v>
      </c>
      <c r="AK642">
        <v>11</v>
      </c>
      <c r="AL642" t="s">
        <v>108</v>
      </c>
      <c r="AM642" t="s">
        <v>109</v>
      </c>
      <c r="AN642" t="s">
        <v>127</v>
      </c>
      <c r="AO642" t="s">
        <v>6683</v>
      </c>
      <c r="AP642" t="s">
        <v>74</v>
      </c>
      <c r="AQ642" t="s">
        <v>74</v>
      </c>
      <c r="AR642" t="s">
        <v>6684</v>
      </c>
      <c r="AS642" t="s">
        <v>6685</v>
      </c>
      <c r="AT642" t="s">
        <v>74</v>
      </c>
      <c r="AU642">
        <v>1994</v>
      </c>
      <c r="AV642">
        <v>21</v>
      </c>
      <c r="AW642">
        <v>2</v>
      </c>
      <c r="AX642" t="s">
        <v>74</v>
      </c>
      <c r="AY642" t="s">
        <v>74</v>
      </c>
      <c r="AZ642" t="s">
        <v>74</v>
      </c>
      <c r="BA642" t="s">
        <v>74</v>
      </c>
      <c r="BB642">
        <v>375</v>
      </c>
      <c r="BC642">
        <v>386</v>
      </c>
      <c r="BD642" t="s">
        <v>74</v>
      </c>
      <c r="BE642" t="s">
        <v>6765</v>
      </c>
      <c r="BF642" t="str">
        <f>HYPERLINK("http://dx.doi.org/10.1016/0160-7383(94)90052-3","http://dx.doi.org/10.1016/0160-7383(94)90052-3")</f>
        <v>http://dx.doi.org/10.1016/0160-7383(94)90052-3</v>
      </c>
      <c r="BG642" t="s">
        <v>74</v>
      </c>
      <c r="BH642" t="s">
        <v>74</v>
      </c>
      <c r="BI642">
        <v>12</v>
      </c>
      <c r="BJ642" t="s">
        <v>6687</v>
      </c>
      <c r="BK642" t="s">
        <v>758</v>
      </c>
      <c r="BL642" t="s">
        <v>6688</v>
      </c>
      <c r="BM642" t="s">
        <v>6689</v>
      </c>
      <c r="BN642" t="s">
        <v>74</v>
      </c>
      <c r="BO642" t="s">
        <v>74</v>
      </c>
      <c r="BP642" t="s">
        <v>74</v>
      </c>
      <c r="BQ642" t="s">
        <v>74</v>
      </c>
      <c r="BR642" t="s">
        <v>96</v>
      </c>
      <c r="BS642" t="s">
        <v>6766</v>
      </c>
      <c r="BT642" t="str">
        <f>HYPERLINK("https%3A%2F%2Fwww.webofscience.com%2Fwos%2Fwoscc%2Ffull-record%2FWOS:A1994NA94500012","View Full Record in Web of Science")</f>
        <v>View Full Record in Web of Science</v>
      </c>
    </row>
    <row r="643" spans="1:72" x14ac:dyDescent="0.15">
      <c r="A643" t="s">
        <v>72</v>
      </c>
      <c r="B643" t="s">
        <v>6729</v>
      </c>
      <c r="C643" t="s">
        <v>74</v>
      </c>
      <c r="D643" t="s">
        <v>74</v>
      </c>
      <c r="E643" t="s">
        <v>74</v>
      </c>
      <c r="F643" t="s">
        <v>6729</v>
      </c>
      <c r="G643" t="s">
        <v>74</v>
      </c>
      <c r="H643" t="s">
        <v>74</v>
      </c>
      <c r="I643" t="s">
        <v>6767</v>
      </c>
      <c r="J643" t="s">
        <v>6681</v>
      </c>
      <c r="K643" t="s">
        <v>74</v>
      </c>
      <c r="L643" t="s">
        <v>74</v>
      </c>
      <c r="M643" t="s">
        <v>77</v>
      </c>
      <c r="N643" t="s">
        <v>396</v>
      </c>
      <c r="O643" t="s">
        <v>74</v>
      </c>
      <c r="P643" t="s">
        <v>74</v>
      </c>
      <c r="Q643" t="s">
        <v>74</v>
      </c>
      <c r="R643" t="s">
        <v>74</v>
      </c>
      <c r="S643" t="s">
        <v>74</v>
      </c>
      <c r="T643" t="s">
        <v>74</v>
      </c>
      <c r="U643" t="s">
        <v>74</v>
      </c>
      <c r="V643" t="s">
        <v>74</v>
      </c>
      <c r="W643" t="s">
        <v>74</v>
      </c>
      <c r="X643" t="s">
        <v>74</v>
      </c>
      <c r="Y643" t="s">
        <v>6733</v>
      </c>
      <c r="Z643" t="s">
        <v>74</v>
      </c>
      <c r="AA643" t="s">
        <v>6734</v>
      </c>
      <c r="AB643" t="s">
        <v>74</v>
      </c>
      <c r="AC643" t="s">
        <v>74</v>
      </c>
      <c r="AD643" t="s">
        <v>74</v>
      </c>
      <c r="AE643" t="s">
        <v>74</v>
      </c>
      <c r="AF643" t="s">
        <v>74</v>
      </c>
      <c r="AG643">
        <v>0</v>
      </c>
      <c r="AH643">
        <v>1</v>
      </c>
      <c r="AI643">
        <v>1</v>
      </c>
      <c r="AJ643">
        <v>0</v>
      </c>
      <c r="AK643">
        <v>1</v>
      </c>
      <c r="AL643" t="s">
        <v>108</v>
      </c>
      <c r="AM643" t="s">
        <v>109</v>
      </c>
      <c r="AN643" t="s">
        <v>127</v>
      </c>
      <c r="AO643" t="s">
        <v>6683</v>
      </c>
      <c r="AP643" t="s">
        <v>74</v>
      </c>
      <c r="AQ643" t="s">
        <v>74</v>
      </c>
      <c r="AR643" t="s">
        <v>6684</v>
      </c>
      <c r="AS643" t="s">
        <v>6685</v>
      </c>
      <c r="AT643" t="s">
        <v>74</v>
      </c>
      <c r="AU643">
        <v>1994</v>
      </c>
      <c r="AV643">
        <v>21</v>
      </c>
      <c r="AW643">
        <v>2</v>
      </c>
      <c r="AX643" t="s">
        <v>74</v>
      </c>
      <c r="AY643" t="s">
        <v>74</v>
      </c>
      <c r="AZ643" t="s">
        <v>74</v>
      </c>
      <c r="BA643" t="s">
        <v>74</v>
      </c>
      <c r="BB643">
        <v>424</v>
      </c>
      <c r="BC643">
        <v>427</v>
      </c>
      <c r="BD643" t="s">
        <v>74</v>
      </c>
      <c r="BE643" t="s">
        <v>6768</v>
      </c>
      <c r="BF643" t="str">
        <f>HYPERLINK("http://dx.doi.org/10.1016/0160-7383(94)90066-3","http://dx.doi.org/10.1016/0160-7383(94)90066-3")</f>
        <v>http://dx.doi.org/10.1016/0160-7383(94)90066-3</v>
      </c>
      <c r="BG643" t="s">
        <v>74</v>
      </c>
      <c r="BH643" t="s">
        <v>74</v>
      </c>
      <c r="BI643">
        <v>4</v>
      </c>
      <c r="BJ643" t="s">
        <v>6687</v>
      </c>
      <c r="BK643" t="s">
        <v>758</v>
      </c>
      <c r="BL643" t="s">
        <v>6688</v>
      </c>
      <c r="BM643" t="s">
        <v>6689</v>
      </c>
      <c r="BN643" t="s">
        <v>74</v>
      </c>
      <c r="BO643" t="s">
        <v>74</v>
      </c>
      <c r="BP643" t="s">
        <v>74</v>
      </c>
      <c r="BQ643" t="s">
        <v>74</v>
      </c>
      <c r="BR643" t="s">
        <v>96</v>
      </c>
      <c r="BS643" t="s">
        <v>6769</v>
      </c>
      <c r="BT643" t="str">
        <f>HYPERLINK("https%3A%2F%2Fwww.webofscience.com%2Fwos%2Fwoscc%2Ffull-record%2FWOS:A1994NA94500026","View Full Record in Web of Science")</f>
        <v>View Full Record in Web of Science</v>
      </c>
    </row>
    <row r="644" spans="1:72" x14ac:dyDescent="0.15">
      <c r="A644" t="s">
        <v>72</v>
      </c>
      <c r="B644" t="s">
        <v>6770</v>
      </c>
      <c r="C644" t="s">
        <v>74</v>
      </c>
      <c r="D644" t="s">
        <v>74</v>
      </c>
      <c r="E644" t="s">
        <v>74</v>
      </c>
      <c r="F644" t="s">
        <v>6770</v>
      </c>
      <c r="G644" t="s">
        <v>74</v>
      </c>
      <c r="H644" t="s">
        <v>74</v>
      </c>
      <c r="I644" t="s">
        <v>6771</v>
      </c>
      <c r="J644" t="s">
        <v>6772</v>
      </c>
      <c r="K644" t="s">
        <v>74</v>
      </c>
      <c r="L644" t="s">
        <v>74</v>
      </c>
      <c r="M644" t="s">
        <v>77</v>
      </c>
      <c r="N644" t="s">
        <v>794</v>
      </c>
      <c r="O644" t="s">
        <v>74</v>
      </c>
      <c r="P644" t="s">
        <v>74</v>
      </c>
      <c r="Q644" t="s">
        <v>74</v>
      </c>
      <c r="R644" t="s">
        <v>74</v>
      </c>
      <c r="S644" t="s">
        <v>74</v>
      </c>
      <c r="T644" t="s">
        <v>6773</v>
      </c>
      <c r="U644" t="s">
        <v>6774</v>
      </c>
      <c r="V644" t="s">
        <v>74</v>
      </c>
      <c r="W644" t="s">
        <v>74</v>
      </c>
      <c r="X644" t="s">
        <v>74</v>
      </c>
      <c r="Y644" t="s">
        <v>6775</v>
      </c>
      <c r="Z644" t="s">
        <v>74</v>
      </c>
      <c r="AA644" t="s">
        <v>74</v>
      </c>
      <c r="AB644" t="s">
        <v>74</v>
      </c>
      <c r="AC644" t="s">
        <v>74</v>
      </c>
      <c r="AD644" t="s">
        <v>74</v>
      </c>
      <c r="AE644" t="s">
        <v>74</v>
      </c>
      <c r="AF644" t="s">
        <v>74</v>
      </c>
      <c r="AG644">
        <v>113</v>
      </c>
      <c r="AH644">
        <v>117</v>
      </c>
      <c r="AI644">
        <v>139</v>
      </c>
      <c r="AJ644">
        <v>0</v>
      </c>
      <c r="AK644">
        <v>28</v>
      </c>
      <c r="AL644" t="s">
        <v>6776</v>
      </c>
      <c r="AM644" t="s">
        <v>6777</v>
      </c>
      <c r="AN644" t="s">
        <v>6778</v>
      </c>
      <c r="AO644" t="s">
        <v>6779</v>
      </c>
      <c r="AP644" t="s">
        <v>74</v>
      </c>
      <c r="AQ644" t="s">
        <v>74</v>
      </c>
      <c r="AR644" t="s">
        <v>6780</v>
      </c>
      <c r="AS644" t="s">
        <v>6781</v>
      </c>
      <c r="AT644" t="s">
        <v>74</v>
      </c>
      <c r="AU644">
        <v>1994</v>
      </c>
      <c r="AV644">
        <v>22</v>
      </c>
      <c r="AW644" t="s">
        <v>74</v>
      </c>
      <c r="AX644" t="s">
        <v>74</v>
      </c>
      <c r="AY644" t="s">
        <v>74</v>
      </c>
      <c r="AZ644" t="s">
        <v>74</v>
      </c>
      <c r="BA644" t="s">
        <v>74</v>
      </c>
      <c r="BB644">
        <v>145</v>
      </c>
      <c r="BC644">
        <v>165</v>
      </c>
      <c r="BD644" t="s">
        <v>74</v>
      </c>
      <c r="BE644" t="s">
        <v>6782</v>
      </c>
      <c r="BF644" t="str">
        <f>HYPERLINK("http://dx.doi.org/10.1146/annurev.ea.22.050194.001045","http://dx.doi.org/10.1146/annurev.ea.22.050194.001045")</f>
        <v>http://dx.doi.org/10.1146/annurev.ea.22.050194.001045</v>
      </c>
      <c r="BG644" t="s">
        <v>74</v>
      </c>
      <c r="BH644" t="s">
        <v>74</v>
      </c>
      <c r="BI644">
        <v>21</v>
      </c>
      <c r="BJ644" t="s">
        <v>6230</v>
      </c>
      <c r="BK644" t="s">
        <v>93</v>
      </c>
      <c r="BL644" t="s">
        <v>6231</v>
      </c>
      <c r="BM644" t="s">
        <v>6783</v>
      </c>
      <c r="BN644" t="s">
        <v>74</v>
      </c>
      <c r="BO644" t="s">
        <v>513</v>
      </c>
      <c r="BP644" t="s">
        <v>74</v>
      </c>
      <c r="BQ644" t="s">
        <v>74</v>
      </c>
      <c r="BR644" t="s">
        <v>96</v>
      </c>
      <c r="BS644" t="s">
        <v>6784</v>
      </c>
      <c r="BT644" t="str">
        <f>HYPERLINK("https%3A%2F%2Fwww.webofscience.com%2Fwos%2Fwoscc%2Ffull-record%2FWOS:A1994NR69500006","View Full Record in Web of Science")</f>
        <v>View Full Record in Web of Science</v>
      </c>
    </row>
    <row r="645" spans="1:72" x14ac:dyDescent="0.15">
      <c r="A645" t="s">
        <v>5988</v>
      </c>
      <c r="B645" t="s">
        <v>6785</v>
      </c>
      <c r="C645" t="s">
        <v>74</v>
      </c>
      <c r="D645" t="s">
        <v>6786</v>
      </c>
      <c r="E645" t="s">
        <v>74</v>
      </c>
      <c r="F645" t="s">
        <v>6785</v>
      </c>
      <c r="G645" t="s">
        <v>74</v>
      </c>
      <c r="H645" t="s">
        <v>74</v>
      </c>
      <c r="I645" t="s">
        <v>6787</v>
      </c>
      <c r="J645" t="s">
        <v>6788</v>
      </c>
      <c r="K645" t="s">
        <v>74</v>
      </c>
      <c r="L645" t="s">
        <v>74</v>
      </c>
      <c r="M645" t="s">
        <v>77</v>
      </c>
      <c r="N645" t="s">
        <v>5994</v>
      </c>
      <c r="O645" t="s">
        <v>6789</v>
      </c>
      <c r="P645" t="s">
        <v>6790</v>
      </c>
      <c r="Q645" t="s">
        <v>6791</v>
      </c>
      <c r="R645" t="s">
        <v>74</v>
      </c>
      <c r="S645" t="s">
        <v>74</v>
      </c>
      <c r="T645" t="s">
        <v>74</v>
      </c>
      <c r="U645" t="s">
        <v>74</v>
      </c>
      <c r="V645" t="s">
        <v>74</v>
      </c>
      <c r="W645" t="s">
        <v>6792</v>
      </c>
      <c r="X645" t="s">
        <v>74</v>
      </c>
      <c r="Y645" t="s">
        <v>74</v>
      </c>
      <c r="Z645" t="s">
        <v>74</v>
      </c>
      <c r="AA645" t="s">
        <v>74</v>
      </c>
      <c r="AB645" t="s">
        <v>74</v>
      </c>
      <c r="AC645" t="s">
        <v>74</v>
      </c>
      <c r="AD645" t="s">
        <v>74</v>
      </c>
      <c r="AE645" t="s">
        <v>74</v>
      </c>
      <c r="AF645" t="s">
        <v>74</v>
      </c>
      <c r="AG645">
        <v>0</v>
      </c>
      <c r="AH645">
        <v>1</v>
      </c>
      <c r="AI645">
        <v>1</v>
      </c>
      <c r="AJ645">
        <v>0</v>
      </c>
      <c r="AK645">
        <v>0</v>
      </c>
      <c r="AL645" t="s">
        <v>6793</v>
      </c>
      <c r="AM645" t="s">
        <v>6794</v>
      </c>
      <c r="AN645" t="s">
        <v>6795</v>
      </c>
      <c r="AO645" t="s">
        <v>74</v>
      </c>
      <c r="AP645" t="s">
        <v>74</v>
      </c>
      <c r="AQ645" t="s">
        <v>6796</v>
      </c>
      <c r="AR645" t="s">
        <v>74</v>
      </c>
      <c r="AS645" t="s">
        <v>74</v>
      </c>
      <c r="AT645" t="s">
        <v>74</v>
      </c>
      <c r="AU645">
        <v>1994</v>
      </c>
      <c r="AV645" t="s">
        <v>74</v>
      </c>
      <c r="AW645" t="s">
        <v>74</v>
      </c>
      <c r="AX645" t="s">
        <v>74</v>
      </c>
      <c r="AY645" t="s">
        <v>74</v>
      </c>
      <c r="AZ645" t="s">
        <v>74</v>
      </c>
      <c r="BA645" t="s">
        <v>74</v>
      </c>
      <c r="BB645">
        <v>1</v>
      </c>
      <c r="BC645">
        <v>5</v>
      </c>
      <c r="BD645" t="s">
        <v>74</v>
      </c>
      <c r="BE645" t="s">
        <v>74</v>
      </c>
      <c r="BF645" t="s">
        <v>74</v>
      </c>
      <c r="BG645" t="s">
        <v>74</v>
      </c>
      <c r="BH645" t="s">
        <v>74</v>
      </c>
      <c r="BI645">
        <v>5</v>
      </c>
      <c r="BJ645" t="s">
        <v>6797</v>
      </c>
      <c r="BK645" t="s">
        <v>6008</v>
      </c>
      <c r="BL645" t="s">
        <v>6798</v>
      </c>
      <c r="BM645" t="s">
        <v>6799</v>
      </c>
      <c r="BN645" t="s">
        <v>74</v>
      </c>
      <c r="BO645" t="s">
        <v>74</v>
      </c>
      <c r="BP645" t="s">
        <v>74</v>
      </c>
      <c r="BQ645" t="s">
        <v>74</v>
      </c>
      <c r="BR645" t="s">
        <v>96</v>
      </c>
      <c r="BS645" t="s">
        <v>6800</v>
      </c>
      <c r="BT645" t="str">
        <f>HYPERLINK("https%3A%2F%2Fwww.webofscience.com%2Fwos%2Fwoscc%2Ffull-record%2FWOS:A1994BB13K00001","View Full Record in Web of Science")</f>
        <v>View Full Record in Web of Science</v>
      </c>
    </row>
    <row r="646" spans="1:72" x14ac:dyDescent="0.15">
      <c r="A646" t="s">
        <v>5988</v>
      </c>
      <c r="B646" t="s">
        <v>6801</v>
      </c>
      <c r="C646" t="s">
        <v>74</v>
      </c>
      <c r="D646" t="s">
        <v>6786</v>
      </c>
      <c r="E646" t="s">
        <v>74</v>
      </c>
      <c r="F646" t="s">
        <v>6801</v>
      </c>
      <c r="G646" t="s">
        <v>74</v>
      </c>
      <c r="H646" t="s">
        <v>74</v>
      </c>
      <c r="I646" t="s">
        <v>6802</v>
      </c>
      <c r="J646" t="s">
        <v>6788</v>
      </c>
      <c r="K646" t="s">
        <v>74</v>
      </c>
      <c r="L646" t="s">
        <v>74</v>
      </c>
      <c r="M646" t="s">
        <v>77</v>
      </c>
      <c r="N646" t="s">
        <v>5994</v>
      </c>
      <c r="O646" t="s">
        <v>6789</v>
      </c>
      <c r="P646" t="s">
        <v>6790</v>
      </c>
      <c r="Q646" t="s">
        <v>6791</v>
      </c>
      <c r="R646" t="s">
        <v>74</v>
      </c>
      <c r="S646" t="s">
        <v>74</v>
      </c>
      <c r="T646" t="s">
        <v>74</v>
      </c>
      <c r="U646" t="s">
        <v>74</v>
      </c>
      <c r="V646" t="s">
        <v>74</v>
      </c>
      <c r="W646" t="s">
        <v>6803</v>
      </c>
      <c r="X646" t="s">
        <v>2640</v>
      </c>
      <c r="Y646" t="s">
        <v>74</v>
      </c>
      <c r="Z646" t="s">
        <v>74</v>
      </c>
      <c r="AA646" t="s">
        <v>74</v>
      </c>
      <c r="AB646" t="s">
        <v>74</v>
      </c>
      <c r="AC646" t="s">
        <v>74</v>
      </c>
      <c r="AD646" t="s">
        <v>74</v>
      </c>
      <c r="AE646" t="s">
        <v>74</v>
      </c>
      <c r="AF646" t="s">
        <v>74</v>
      </c>
      <c r="AG646">
        <v>0</v>
      </c>
      <c r="AH646">
        <v>0</v>
      </c>
      <c r="AI646">
        <v>0</v>
      </c>
      <c r="AJ646">
        <v>0</v>
      </c>
      <c r="AK646">
        <v>3</v>
      </c>
      <c r="AL646" t="s">
        <v>6793</v>
      </c>
      <c r="AM646" t="s">
        <v>6794</v>
      </c>
      <c r="AN646" t="s">
        <v>6795</v>
      </c>
      <c r="AO646" t="s">
        <v>74</v>
      </c>
      <c r="AP646" t="s">
        <v>74</v>
      </c>
      <c r="AQ646" t="s">
        <v>6796</v>
      </c>
      <c r="AR646" t="s">
        <v>74</v>
      </c>
      <c r="AS646" t="s">
        <v>74</v>
      </c>
      <c r="AT646" t="s">
        <v>74</v>
      </c>
      <c r="AU646">
        <v>1994</v>
      </c>
      <c r="AV646" t="s">
        <v>74</v>
      </c>
      <c r="AW646" t="s">
        <v>74</v>
      </c>
      <c r="AX646" t="s">
        <v>74</v>
      </c>
      <c r="AY646" t="s">
        <v>74</v>
      </c>
      <c r="AZ646" t="s">
        <v>74</v>
      </c>
      <c r="BA646" t="s">
        <v>74</v>
      </c>
      <c r="BB646">
        <v>6</v>
      </c>
      <c r="BC646">
        <v>11</v>
      </c>
      <c r="BD646" t="s">
        <v>74</v>
      </c>
      <c r="BE646" t="s">
        <v>74</v>
      </c>
      <c r="BF646" t="s">
        <v>74</v>
      </c>
      <c r="BG646" t="s">
        <v>74</v>
      </c>
      <c r="BH646" t="s">
        <v>74</v>
      </c>
      <c r="BI646">
        <v>6</v>
      </c>
      <c r="BJ646" t="s">
        <v>6797</v>
      </c>
      <c r="BK646" t="s">
        <v>6008</v>
      </c>
      <c r="BL646" t="s">
        <v>6798</v>
      </c>
      <c r="BM646" t="s">
        <v>6799</v>
      </c>
      <c r="BN646" t="s">
        <v>74</v>
      </c>
      <c r="BO646" t="s">
        <v>74</v>
      </c>
      <c r="BP646" t="s">
        <v>74</v>
      </c>
      <c r="BQ646" t="s">
        <v>74</v>
      </c>
      <c r="BR646" t="s">
        <v>96</v>
      </c>
      <c r="BS646" t="s">
        <v>6804</v>
      </c>
      <c r="BT646" t="str">
        <f>HYPERLINK("https%3A%2F%2Fwww.webofscience.com%2Fwos%2Fwoscc%2Ffull-record%2FWOS:A1994BB13K00002","View Full Record in Web of Science")</f>
        <v>View Full Record in Web of Science</v>
      </c>
    </row>
    <row r="647" spans="1:72" x14ac:dyDescent="0.15">
      <c r="A647" t="s">
        <v>5988</v>
      </c>
      <c r="B647" t="s">
        <v>6805</v>
      </c>
      <c r="C647" t="s">
        <v>74</v>
      </c>
      <c r="D647" t="s">
        <v>6786</v>
      </c>
      <c r="E647" t="s">
        <v>74</v>
      </c>
      <c r="F647" t="s">
        <v>6805</v>
      </c>
      <c r="G647" t="s">
        <v>74</v>
      </c>
      <c r="H647" t="s">
        <v>74</v>
      </c>
      <c r="I647" t="s">
        <v>6806</v>
      </c>
      <c r="J647" t="s">
        <v>6788</v>
      </c>
      <c r="K647" t="s">
        <v>74</v>
      </c>
      <c r="L647" t="s">
        <v>74</v>
      </c>
      <c r="M647" t="s">
        <v>77</v>
      </c>
      <c r="N647" t="s">
        <v>5994</v>
      </c>
      <c r="O647" t="s">
        <v>6789</v>
      </c>
      <c r="P647" t="s">
        <v>6790</v>
      </c>
      <c r="Q647" t="s">
        <v>6791</v>
      </c>
      <c r="R647" t="s">
        <v>74</v>
      </c>
      <c r="S647" t="s">
        <v>74</v>
      </c>
      <c r="T647" t="s">
        <v>74</v>
      </c>
      <c r="U647" t="s">
        <v>74</v>
      </c>
      <c r="V647" t="s">
        <v>74</v>
      </c>
      <c r="W647" t="s">
        <v>907</v>
      </c>
      <c r="X647" t="s">
        <v>151</v>
      </c>
      <c r="Y647" t="s">
        <v>74</v>
      </c>
      <c r="Z647" t="s">
        <v>74</v>
      </c>
      <c r="AA647" t="s">
        <v>74</v>
      </c>
      <c r="AB647" t="s">
        <v>74</v>
      </c>
      <c r="AC647" t="s">
        <v>74</v>
      </c>
      <c r="AD647" t="s">
        <v>74</v>
      </c>
      <c r="AE647" t="s">
        <v>74</v>
      </c>
      <c r="AF647" t="s">
        <v>74</v>
      </c>
      <c r="AG647">
        <v>0</v>
      </c>
      <c r="AH647">
        <v>1</v>
      </c>
      <c r="AI647">
        <v>1</v>
      </c>
      <c r="AJ647">
        <v>0</v>
      </c>
      <c r="AK647">
        <v>0</v>
      </c>
      <c r="AL647" t="s">
        <v>6793</v>
      </c>
      <c r="AM647" t="s">
        <v>6794</v>
      </c>
      <c r="AN647" t="s">
        <v>6795</v>
      </c>
      <c r="AO647" t="s">
        <v>74</v>
      </c>
      <c r="AP647" t="s">
        <v>74</v>
      </c>
      <c r="AQ647" t="s">
        <v>6796</v>
      </c>
      <c r="AR647" t="s">
        <v>74</v>
      </c>
      <c r="AS647" t="s">
        <v>74</v>
      </c>
      <c r="AT647" t="s">
        <v>74</v>
      </c>
      <c r="AU647">
        <v>1994</v>
      </c>
      <c r="AV647" t="s">
        <v>74</v>
      </c>
      <c r="AW647" t="s">
        <v>74</v>
      </c>
      <c r="AX647" t="s">
        <v>74</v>
      </c>
      <c r="AY647" t="s">
        <v>74</v>
      </c>
      <c r="AZ647" t="s">
        <v>74</v>
      </c>
      <c r="BA647" t="s">
        <v>74</v>
      </c>
      <c r="BB647">
        <v>12</v>
      </c>
      <c r="BC647">
        <v>30</v>
      </c>
      <c r="BD647" t="s">
        <v>74</v>
      </c>
      <c r="BE647" t="s">
        <v>74</v>
      </c>
      <c r="BF647" t="s">
        <v>74</v>
      </c>
      <c r="BG647" t="s">
        <v>74</v>
      </c>
      <c r="BH647" t="s">
        <v>74</v>
      </c>
      <c r="BI647">
        <v>19</v>
      </c>
      <c r="BJ647" t="s">
        <v>6797</v>
      </c>
      <c r="BK647" t="s">
        <v>6008</v>
      </c>
      <c r="BL647" t="s">
        <v>6798</v>
      </c>
      <c r="BM647" t="s">
        <v>6799</v>
      </c>
      <c r="BN647" t="s">
        <v>74</v>
      </c>
      <c r="BO647" t="s">
        <v>74</v>
      </c>
      <c r="BP647" t="s">
        <v>74</v>
      </c>
      <c r="BQ647" t="s">
        <v>74</v>
      </c>
      <c r="BR647" t="s">
        <v>96</v>
      </c>
      <c r="BS647" t="s">
        <v>6807</v>
      </c>
      <c r="BT647" t="str">
        <f>HYPERLINK("https%3A%2F%2Fwww.webofscience.com%2Fwos%2Fwoscc%2Ffull-record%2FWOS:A1994BB13K00003","View Full Record in Web of Science")</f>
        <v>View Full Record in Web of Science</v>
      </c>
    </row>
    <row r="648" spans="1:72" x14ac:dyDescent="0.15">
      <c r="A648" t="s">
        <v>5988</v>
      </c>
      <c r="B648" t="s">
        <v>6808</v>
      </c>
      <c r="C648" t="s">
        <v>74</v>
      </c>
      <c r="D648" t="s">
        <v>6786</v>
      </c>
      <c r="E648" t="s">
        <v>74</v>
      </c>
      <c r="F648" t="s">
        <v>6808</v>
      </c>
      <c r="G648" t="s">
        <v>74</v>
      </c>
      <c r="H648" t="s">
        <v>74</v>
      </c>
      <c r="I648" t="s">
        <v>6809</v>
      </c>
      <c r="J648" t="s">
        <v>6788</v>
      </c>
      <c r="K648" t="s">
        <v>74</v>
      </c>
      <c r="L648" t="s">
        <v>74</v>
      </c>
      <c r="M648" t="s">
        <v>77</v>
      </c>
      <c r="N648" t="s">
        <v>5994</v>
      </c>
      <c r="O648" t="s">
        <v>6789</v>
      </c>
      <c r="P648" t="s">
        <v>6790</v>
      </c>
      <c r="Q648" t="s">
        <v>6791</v>
      </c>
      <c r="R648" t="s">
        <v>74</v>
      </c>
      <c r="S648" t="s">
        <v>74</v>
      </c>
      <c r="T648" t="s">
        <v>74</v>
      </c>
      <c r="U648" t="s">
        <v>74</v>
      </c>
      <c r="V648" t="s">
        <v>74</v>
      </c>
      <c r="W648" t="s">
        <v>6810</v>
      </c>
      <c r="X648" t="s">
        <v>6811</v>
      </c>
      <c r="Y648" t="s">
        <v>74</v>
      </c>
      <c r="Z648" t="s">
        <v>74</v>
      </c>
      <c r="AA648" t="s">
        <v>74</v>
      </c>
      <c r="AB648" t="s">
        <v>74</v>
      </c>
      <c r="AC648" t="s">
        <v>74</v>
      </c>
      <c r="AD648" t="s">
        <v>74</v>
      </c>
      <c r="AE648" t="s">
        <v>74</v>
      </c>
      <c r="AF648" t="s">
        <v>74</v>
      </c>
      <c r="AG648">
        <v>0</v>
      </c>
      <c r="AH648">
        <v>0</v>
      </c>
      <c r="AI648">
        <v>0</v>
      </c>
      <c r="AJ648">
        <v>0</v>
      </c>
      <c r="AK648">
        <v>0</v>
      </c>
      <c r="AL648" t="s">
        <v>6793</v>
      </c>
      <c r="AM648" t="s">
        <v>6794</v>
      </c>
      <c r="AN648" t="s">
        <v>6795</v>
      </c>
      <c r="AO648" t="s">
        <v>74</v>
      </c>
      <c r="AP648" t="s">
        <v>74</v>
      </c>
      <c r="AQ648" t="s">
        <v>6796</v>
      </c>
      <c r="AR648" t="s">
        <v>74</v>
      </c>
      <c r="AS648" t="s">
        <v>74</v>
      </c>
      <c r="AT648" t="s">
        <v>74</v>
      </c>
      <c r="AU648">
        <v>1994</v>
      </c>
      <c r="AV648" t="s">
        <v>74</v>
      </c>
      <c r="AW648" t="s">
        <v>74</v>
      </c>
      <c r="AX648" t="s">
        <v>74</v>
      </c>
      <c r="AY648" t="s">
        <v>74</v>
      </c>
      <c r="AZ648" t="s">
        <v>74</v>
      </c>
      <c r="BA648" t="s">
        <v>74</v>
      </c>
      <c r="BB648">
        <v>31</v>
      </c>
      <c r="BC648">
        <v>44</v>
      </c>
      <c r="BD648" t="s">
        <v>74</v>
      </c>
      <c r="BE648" t="s">
        <v>74</v>
      </c>
      <c r="BF648" t="s">
        <v>74</v>
      </c>
      <c r="BG648" t="s">
        <v>74</v>
      </c>
      <c r="BH648" t="s">
        <v>74</v>
      </c>
      <c r="BI648">
        <v>14</v>
      </c>
      <c r="BJ648" t="s">
        <v>6797</v>
      </c>
      <c r="BK648" t="s">
        <v>6008</v>
      </c>
      <c r="BL648" t="s">
        <v>6798</v>
      </c>
      <c r="BM648" t="s">
        <v>6799</v>
      </c>
      <c r="BN648" t="s">
        <v>74</v>
      </c>
      <c r="BO648" t="s">
        <v>74</v>
      </c>
      <c r="BP648" t="s">
        <v>74</v>
      </c>
      <c r="BQ648" t="s">
        <v>74</v>
      </c>
      <c r="BR648" t="s">
        <v>96</v>
      </c>
      <c r="BS648" t="s">
        <v>6812</v>
      </c>
      <c r="BT648" t="str">
        <f>HYPERLINK("https%3A%2F%2Fwww.webofscience.com%2Fwos%2Fwoscc%2Ffull-record%2FWOS:A1994BB13K00004","View Full Record in Web of Science")</f>
        <v>View Full Record in Web of Science</v>
      </c>
    </row>
    <row r="649" spans="1:72" x14ac:dyDescent="0.15">
      <c r="A649" t="s">
        <v>5988</v>
      </c>
      <c r="B649" t="s">
        <v>6813</v>
      </c>
      <c r="C649" t="s">
        <v>74</v>
      </c>
      <c r="D649" t="s">
        <v>6786</v>
      </c>
      <c r="E649" t="s">
        <v>74</v>
      </c>
      <c r="F649" t="s">
        <v>6813</v>
      </c>
      <c r="G649" t="s">
        <v>74</v>
      </c>
      <c r="H649" t="s">
        <v>74</v>
      </c>
      <c r="I649" t="s">
        <v>6814</v>
      </c>
      <c r="J649" t="s">
        <v>6788</v>
      </c>
      <c r="K649" t="s">
        <v>74</v>
      </c>
      <c r="L649" t="s">
        <v>74</v>
      </c>
      <c r="M649" t="s">
        <v>77</v>
      </c>
      <c r="N649" t="s">
        <v>5994</v>
      </c>
      <c r="O649" t="s">
        <v>6789</v>
      </c>
      <c r="P649" t="s">
        <v>6790</v>
      </c>
      <c r="Q649" t="s">
        <v>6791</v>
      </c>
      <c r="R649" t="s">
        <v>74</v>
      </c>
      <c r="S649" t="s">
        <v>74</v>
      </c>
      <c r="T649" t="s">
        <v>74</v>
      </c>
      <c r="U649" t="s">
        <v>74</v>
      </c>
      <c r="V649" t="s">
        <v>74</v>
      </c>
      <c r="W649" t="s">
        <v>6815</v>
      </c>
      <c r="X649" t="s">
        <v>2640</v>
      </c>
      <c r="Y649" t="s">
        <v>74</v>
      </c>
      <c r="Z649" t="s">
        <v>74</v>
      </c>
      <c r="AA649" t="s">
        <v>74</v>
      </c>
      <c r="AB649" t="s">
        <v>74</v>
      </c>
      <c r="AC649" t="s">
        <v>74</v>
      </c>
      <c r="AD649" t="s">
        <v>74</v>
      </c>
      <c r="AE649" t="s">
        <v>74</v>
      </c>
      <c r="AF649" t="s">
        <v>74</v>
      </c>
      <c r="AG649">
        <v>0</v>
      </c>
      <c r="AH649">
        <v>6</v>
      </c>
      <c r="AI649">
        <v>6</v>
      </c>
      <c r="AJ649">
        <v>0</v>
      </c>
      <c r="AK649">
        <v>0</v>
      </c>
      <c r="AL649" t="s">
        <v>6793</v>
      </c>
      <c r="AM649" t="s">
        <v>6794</v>
      </c>
      <c r="AN649" t="s">
        <v>6795</v>
      </c>
      <c r="AO649" t="s">
        <v>74</v>
      </c>
      <c r="AP649" t="s">
        <v>74</v>
      </c>
      <c r="AQ649" t="s">
        <v>6796</v>
      </c>
      <c r="AR649" t="s">
        <v>74</v>
      </c>
      <c r="AS649" t="s">
        <v>74</v>
      </c>
      <c r="AT649" t="s">
        <v>74</v>
      </c>
      <c r="AU649">
        <v>1994</v>
      </c>
      <c r="AV649" t="s">
        <v>74</v>
      </c>
      <c r="AW649" t="s">
        <v>74</v>
      </c>
      <c r="AX649" t="s">
        <v>74</v>
      </c>
      <c r="AY649" t="s">
        <v>74</v>
      </c>
      <c r="AZ649" t="s">
        <v>74</v>
      </c>
      <c r="BA649" t="s">
        <v>74</v>
      </c>
      <c r="BB649">
        <v>45</v>
      </c>
      <c r="BC649">
        <v>59</v>
      </c>
      <c r="BD649" t="s">
        <v>74</v>
      </c>
      <c r="BE649" t="s">
        <v>74</v>
      </c>
      <c r="BF649" t="s">
        <v>74</v>
      </c>
      <c r="BG649" t="s">
        <v>74</v>
      </c>
      <c r="BH649" t="s">
        <v>74</v>
      </c>
      <c r="BI649">
        <v>15</v>
      </c>
      <c r="BJ649" t="s">
        <v>6797</v>
      </c>
      <c r="BK649" t="s">
        <v>6008</v>
      </c>
      <c r="BL649" t="s">
        <v>6798</v>
      </c>
      <c r="BM649" t="s">
        <v>6799</v>
      </c>
      <c r="BN649" t="s">
        <v>74</v>
      </c>
      <c r="BO649" t="s">
        <v>74</v>
      </c>
      <c r="BP649" t="s">
        <v>74</v>
      </c>
      <c r="BQ649" t="s">
        <v>74</v>
      </c>
      <c r="BR649" t="s">
        <v>96</v>
      </c>
      <c r="BS649" t="s">
        <v>6816</v>
      </c>
      <c r="BT649" t="str">
        <f>HYPERLINK("https%3A%2F%2Fwww.webofscience.com%2Fwos%2Fwoscc%2Ffull-record%2FWOS:A1994BB13K00005","View Full Record in Web of Science")</f>
        <v>View Full Record in Web of Science</v>
      </c>
    </row>
    <row r="650" spans="1:72" x14ac:dyDescent="0.15">
      <c r="A650" t="s">
        <v>5988</v>
      </c>
      <c r="B650" t="s">
        <v>6817</v>
      </c>
      <c r="C650" t="s">
        <v>74</v>
      </c>
      <c r="D650" t="s">
        <v>6786</v>
      </c>
      <c r="E650" t="s">
        <v>74</v>
      </c>
      <c r="F650" t="s">
        <v>6817</v>
      </c>
      <c r="G650" t="s">
        <v>74</v>
      </c>
      <c r="H650" t="s">
        <v>74</v>
      </c>
      <c r="I650" t="s">
        <v>6818</v>
      </c>
      <c r="J650" t="s">
        <v>6788</v>
      </c>
      <c r="K650" t="s">
        <v>74</v>
      </c>
      <c r="L650" t="s">
        <v>74</v>
      </c>
      <c r="M650" t="s">
        <v>77</v>
      </c>
      <c r="N650" t="s">
        <v>5994</v>
      </c>
      <c r="O650" t="s">
        <v>6789</v>
      </c>
      <c r="P650" t="s">
        <v>6790</v>
      </c>
      <c r="Q650" t="s">
        <v>6791</v>
      </c>
      <c r="R650" t="s">
        <v>74</v>
      </c>
      <c r="S650" t="s">
        <v>74</v>
      </c>
      <c r="T650" t="s">
        <v>74</v>
      </c>
      <c r="U650" t="s">
        <v>74</v>
      </c>
      <c r="V650" t="s">
        <v>74</v>
      </c>
      <c r="W650" t="s">
        <v>6819</v>
      </c>
      <c r="X650" t="s">
        <v>1129</v>
      </c>
      <c r="Y650" t="s">
        <v>74</v>
      </c>
      <c r="Z650" t="s">
        <v>74</v>
      </c>
      <c r="AA650" t="s">
        <v>74</v>
      </c>
      <c r="AB650" t="s">
        <v>74</v>
      </c>
      <c r="AC650" t="s">
        <v>74</v>
      </c>
      <c r="AD650" t="s">
        <v>74</v>
      </c>
      <c r="AE650" t="s">
        <v>74</v>
      </c>
      <c r="AF650" t="s">
        <v>74</v>
      </c>
      <c r="AG650">
        <v>0</v>
      </c>
      <c r="AH650">
        <v>5</v>
      </c>
      <c r="AI650">
        <v>6</v>
      </c>
      <c r="AJ650">
        <v>0</v>
      </c>
      <c r="AK650">
        <v>0</v>
      </c>
      <c r="AL650" t="s">
        <v>6793</v>
      </c>
      <c r="AM650" t="s">
        <v>6794</v>
      </c>
      <c r="AN650" t="s">
        <v>6795</v>
      </c>
      <c r="AO650" t="s">
        <v>74</v>
      </c>
      <c r="AP650" t="s">
        <v>74</v>
      </c>
      <c r="AQ650" t="s">
        <v>6796</v>
      </c>
      <c r="AR650" t="s">
        <v>74</v>
      </c>
      <c r="AS650" t="s">
        <v>74</v>
      </c>
      <c r="AT650" t="s">
        <v>74</v>
      </c>
      <c r="AU650">
        <v>1994</v>
      </c>
      <c r="AV650" t="s">
        <v>74</v>
      </c>
      <c r="AW650" t="s">
        <v>74</v>
      </c>
      <c r="AX650" t="s">
        <v>74</v>
      </c>
      <c r="AY650" t="s">
        <v>74</v>
      </c>
      <c r="AZ650" t="s">
        <v>74</v>
      </c>
      <c r="BA650" t="s">
        <v>74</v>
      </c>
      <c r="BB650">
        <v>60</v>
      </c>
      <c r="BC650">
        <v>68</v>
      </c>
      <c r="BD650" t="s">
        <v>74</v>
      </c>
      <c r="BE650" t="s">
        <v>74</v>
      </c>
      <c r="BF650" t="s">
        <v>74</v>
      </c>
      <c r="BG650" t="s">
        <v>74</v>
      </c>
      <c r="BH650" t="s">
        <v>74</v>
      </c>
      <c r="BI650">
        <v>9</v>
      </c>
      <c r="BJ650" t="s">
        <v>6797</v>
      </c>
      <c r="BK650" t="s">
        <v>6008</v>
      </c>
      <c r="BL650" t="s">
        <v>6798</v>
      </c>
      <c r="BM650" t="s">
        <v>6799</v>
      </c>
      <c r="BN650" t="s">
        <v>74</v>
      </c>
      <c r="BO650" t="s">
        <v>74</v>
      </c>
      <c r="BP650" t="s">
        <v>74</v>
      </c>
      <c r="BQ650" t="s">
        <v>74</v>
      </c>
      <c r="BR650" t="s">
        <v>96</v>
      </c>
      <c r="BS650" t="s">
        <v>6820</v>
      </c>
      <c r="BT650" t="str">
        <f>HYPERLINK("https%3A%2F%2Fwww.webofscience.com%2Fwos%2Fwoscc%2Ffull-record%2FWOS:A1994BB13K00006","View Full Record in Web of Science")</f>
        <v>View Full Record in Web of Science</v>
      </c>
    </row>
    <row r="651" spans="1:72" x14ac:dyDescent="0.15">
      <c r="A651" t="s">
        <v>5988</v>
      </c>
      <c r="B651" t="s">
        <v>6821</v>
      </c>
      <c r="C651" t="s">
        <v>74</v>
      </c>
      <c r="D651" t="s">
        <v>6786</v>
      </c>
      <c r="E651" t="s">
        <v>74</v>
      </c>
      <c r="F651" t="s">
        <v>6821</v>
      </c>
      <c r="G651" t="s">
        <v>74</v>
      </c>
      <c r="H651" t="s">
        <v>74</v>
      </c>
      <c r="I651" t="s">
        <v>6822</v>
      </c>
      <c r="J651" t="s">
        <v>6788</v>
      </c>
      <c r="K651" t="s">
        <v>74</v>
      </c>
      <c r="L651" t="s">
        <v>74</v>
      </c>
      <c r="M651" t="s">
        <v>77</v>
      </c>
      <c r="N651" t="s">
        <v>5994</v>
      </c>
      <c r="O651" t="s">
        <v>6789</v>
      </c>
      <c r="P651" t="s">
        <v>6790</v>
      </c>
      <c r="Q651" t="s">
        <v>6791</v>
      </c>
      <c r="R651" t="s">
        <v>74</v>
      </c>
      <c r="S651" t="s">
        <v>74</v>
      </c>
      <c r="T651" t="s">
        <v>74</v>
      </c>
      <c r="U651" t="s">
        <v>74</v>
      </c>
      <c r="V651" t="s">
        <v>74</v>
      </c>
      <c r="W651" t="s">
        <v>6823</v>
      </c>
      <c r="X651" t="s">
        <v>5505</v>
      </c>
      <c r="Y651" t="s">
        <v>74</v>
      </c>
      <c r="Z651" t="s">
        <v>74</v>
      </c>
      <c r="AA651" t="s">
        <v>74</v>
      </c>
      <c r="AB651" t="s">
        <v>74</v>
      </c>
      <c r="AC651" t="s">
        <v>74</v>
      </c>
      <c r="AD651" t="s">
        <v>74</v>
      </c>
      <c r="AE651" t="s">
        <v>74</v>
      </c>
      <c r="AF651" t="s">
        <v>74</v>
      </c>
      <c r="AG651">
        <v>0</v>
      </c>
      <c r="AH651">
        <v>0</v>
      </c>
      <c r="AI651">
        <v>0</v>
      </c>
      <c r="AJ651">
        <v>0</v>
      </c>
      <c r="AK651">
        <v>1</v>
      </c>
      <c r="AL651" t="s">
        <v>6793</v>
      </c>
      <c r="AM651" t="s">
        <v>6794</v>
      </c>
      <c r="AN651" t="s">
        <v>6795</v>
      </c>
      <c r="AO651" t="s">
        <v>74</v>
      </c>
      <c r="AP651" t="s">
        <v>74</v>
      </c>
      <c r="AQ651" t="s">
        <v>6796</v>
      </c>
      <c r="AR651" t="s">
        <v>74</v>
      </c>
      <c r="AS651" t="s">
        <v>74</v>
      </c>
      <c r="AT651" t="s">
        <v>74</v>
      </c>
      <c r="AU651">
        <v>1994</v>
      </c>
      <c r="AV651" t="s">
        <v>74</v>
      </c>
      <c r="AW651" t="s">
        <v>74</v>
      </c>
      <c r="AX651" t="s">
        <v>74</v>
      </c>
      <c r="AY651" t="s">
        <v>74</v>
      </c>
      <c r="AZ651" t="s">
        <v>74</v>
      </c>
      <c r="BA651" t="s">
        <v>74</v>
      </c>
      <c r="BB651">
        <v>69</v>
      </c>
      <c r="BC651">
        <v>94</v>
      </c>
      <c r="BD651" t="s">
        <v>74</v>
      </c>
      <c r="BE651" t="s">
        <v>74</v>
      </c>
      <c r="BF651" t="s">
        <v>74</v>
      </c>
      <c r="BG651" t="s">
        <v>74</v>
      </c>
      <c r="BH651" t="s">
        <v>74</v>
      </c>
      <c r="BI651">
        <v>26</v>
      </c>
      <c r="BJ651" t="s">
        <v>6797</v>
      </c>
      <c r="BK651" t="s">
        <v>6008</v>
      </c>
      <c r="BL651" t="s">
        <v>6798</v>
      </c>
      <c r="BM651" t="s">
        <v>6799</v>
      </c>
      <c r="BN651" t="s">
        <v>74</v>
      </c>
      <c r="BO651" t="s">
        <v>74</v>
      </c>
      <c r="BP651" t="s">
        <v>74</v>
      </c>
      <c r="BQ651" t="s">
        <v>74</v>
      </c>
      <c r="BR651" t="s">
        <v>96</v>
      </c>
      <c r="BS651" t="s">
        <v>6824</v>
      </c>
      <c r="BT651" t="str">
        <f>HYPERLINK("https%3A%2F%2Fwww.webofscience.com%2Fwos%2Fwoscc%2Ffull-record%2FWOS:A1994BB13K00007","View Full Record in Web of Science")</f>
        <v>View Full Record in Web of Science</v>
      </c>
    </row>
    <row r="652" spans="1:72" x14ac:dyDescent="0.15">
      <c r="A652" t="s">
        <v>5988</v>
      </c>
      <c r="B652" t="s">
        <v>6825</v>
      </c>
      <c r="C652" t="s">
        <v>74</v>
      </c>
      <c r="D652" t="s">
        <v>6786</v>
      </c>
      <c r="E652" t="s">
        <v>74</v>
      </c>
      <c r="F652" t="s">
        <v>6825</v>
      </c>
      <c r="G652" t="s">
        <v>74</v>
      </c>
      <c r="H652" t="s">
        <v>74</v>
      </c>
      <c r="I652" t="s">
        <v>6826</v>
      </c>
      <c r="J652" t="s">
        <v>6788</v>
      </c>
      <c r="K652" t="s">
        <v>74</v>
      </c>
      <c r="L652" t="s">
        <v>74</v>
      </c>
      <c r="M652" t="s">
        <v>77</v>
      </c>
      <c r="N652" t="s">
        <v>5994</v>
      </c>
      <c r="O652" t="s">
        <v>6789</v>
      </c>
      <c r="P652" t="s">
        <v>6790</v>
      </c>
      <c r="Q652" t="s">
        <v>6791</v>
      </c>
      <c r="R652" t="s">
        <v>74</v>
      </c>
      <c r="S652" t="s">
        <v>74</v>
      </c>
      <c r="T652" t="s">
        <v>74</v>
      </c>
      <c r="U652" t="s">
        <v>74</v>
      </c>
      <c r="V652" t="s">
        <v>74</v>
      </c>
      <c r="W652" t="s">
        <v>4083</v>
      </c>
      <c r="X652" t="s">
        <v>136</v>
      </c>
      <c r="Y652" t="s">
        <v>74</v>
      </c>
      <c r="Z652" t="s">
        <v>74</v>
      </c>
      <c r="AA652" t="s">
        <v>74</v>
      </c>
      <c r="AB652" t="s">
        <v>74</v>
      </c>
      <c r="AC652" t="s">
        <v>74</v>
      </c>
      <c r="AD652" t="s">
        <v>74</v>
      </c>
      <c r="AE652" t="s">
        <v>74</v>
      </c>
      <c r="AF652" t="s">
        <v>74</v>
      </c>
      <c r="AG652">
        <v>0</v>
      </c>
      <c r="AH652">
        <v>7</v>
      </c>
      <c r="AI652">
        <v>7</v>
      </c>
      <c r="AJ652">
        <v>0</v>
      </c>
      <c r="AK652">
        <v>0</v>
      </c>
      <c r="AL652" t="s">
        <v>6793</v>
      </c>
      <c r="AM652" t="s">
        <v>6794</v>
      </c>
      <c r="AN652" t="s">
        <v>6795</v>
      </c>
      <c r="AO652" t="s">
        <v>74</v>
      </c>
      <c r="AP652" t="s">
        <v>74</v>
      </c>
      <c r="AQ652" t="s">
        <v>6796</v>
      </c>
      <c r="AR652" t="s">
        <v>74</v>
      </c>
      <c r="AS652" t="s">
        <v>74</v>
      </c>
      <c r="AT652" t="s">
        <v>74</v>
      </c>
      <c r="AU652">
        <v>1994</v>
      </c>
      <c r="AV652" t="s">
        <v>74</v>
      </c>
      <c r="AW652" t="s">
        <v>74</v>
      </c>
      <c r="AX652" t="s">
        <v>74</v>
      </c>
      <c r="AY652" t="s">
        <v>74</v>
      </c>
      <c r="AZ652" t="s">
        <v>74</v>
      </c>
      <c r="BA652" t="s">
        <v>74</v>
      </c>
      <c r="BB652">
        <v>95</v>
      </c>
      <c r="BC652">
        <v>109</v>
      </c>
      <c r="BD652" t="s">
        <v>74</v>
      </c>
      <c r="BE652" t="s">
        <v>74</v>
      </c>
      <c r="BF652" t="s">
        <v>74</v>
      </c>
      <c r="BG652" t="s">
        <v>74</v>
      </c>
      <c r="BH652" t="s">
        <v>74</v>
      </c>
      <c r="BI652">
        <v>15</v>
      </c>
      <c r="BJ652" t="s">
        <v>6797</v>
      </c>
      <c r="BK652" t="s">
        <v>6008</v>
      </c>
      <c r="BL652" t="s">
        <v>6798</v>
      </c>
      <c r="BM652" t="s">
        <v>6799</v>
      </c>
      <c r="BN652" t="s">
        <v>74</v>
      </c>
      <c r="BO652" t="s">
        <v>74</v>
      </c>
      <c r="BP652" t="s">
        <v>74</v>
      </c>
      <c r="BQ652" t="s">
        <v>74</v>
      </c>
      <c r="BR652" t="s">
        <v>96</v>
      </c>
      <c r="BS652" t="s">
        <v>6827</v>
      </c>
      <c r="BT652" t="str">
        <f>HYPERLINK("https%3A%2F%2Fwww.webofscience.com%2Fwos%2Fwoscc%2Ffull-record%2FWOS:A1994BB13K00008","View Full Record in Web of Science")</f>
        <v>View Full Record in Web of Science</v>
      </c>
    </row>
    <row r="653" spans="1:72" x14ac:dyDescent="0.15">
      <c r="A653" t="s">
        <v>5988</v>
      </c>
      <c r="B653" t="s">
        <v>6828</v>
      </c>
      <c r="C653" t="s">
        <v>74</v>
      </c>
      <c r="D653" t="s">
        <v>6786</v>
      </c>
      <c r="E653" t="s">
        <v>74</v>
      </c>
      <c r="F653" t="s">
        <v>6828</v>
      </c>
      <c r="G653" t="s">
        <v>74</v>
      </c>
      <c r="H653" t="s">
        <v>74</v>
      </c>
      <c r="I653" t="s">
        <v>6829</v>
      </c>
      <c r="J653" t="s">
        <v>6788</v>
      </c>
      <c r="K653" t="s">
        <v>74</v>
      </c>
      <c r="L653" t="s">
        <v>74</v>
      </c>
      <c r="M653" t="s">
        <v>77</v>
      </c>
      <c r="N653" t="s">
        <v>5994</v>
      </c>
      <c r="O653" t="s">
        <v>6789</v>
      </c>
      <c r="P653" t="s">
        <v>6790</v>
      </c>
      <c r="Q653" t="s">
        <v>6791</v>
      </c>
      <c r="R653" t="s">
        <v>74</v>
      </c>
      <c r="S653" t="s">
        <v>74</v>
      </c>
      <c r="T653" t="s">
        <v>74</v>
      </c>
      <c r="U653" t="s">
        <v>74</v>
      </c>
      <c r="V653" t="s">
        <v>74</v>
      </c>
      <c r="W653" t="s">
        <v>6830</v>
      </c>
      <c r="X653" t="s">
        <v>6831</v>
      </c>
      <c r="Y653" t="s">
        <v>74</v>
      </c>
      <c r="Z653" t="s">
        <v>74</v>
      </c>
      <c r="AA653" t="s">
        <v>74</v>
      </c>
      <c r="AB653" t="s">
        <v>74</v>
      </c>
      <c r="AC653" t="s">
        <v>74</v>
      </c>
      <c r="AD653" t="s">
        <v>74</v>
      </c>
      <c r="AE653" t="s">
        <v>74</v>
      </c>
      <c r="AF653" t="s">
        <v>74</v>
      </c>
      <c r="AG653">
        <v>0</v>
      </c>
      <c r="AH653">
        <v>0</v>
      </c>
      <c r="AI653">
        <v>0</v>
      </c>
      <c r="AJ653">
        <v>0</v>
      </c>
      <c r="AK653">
        <v>3</v>
      </c>
      <c r="AL653" t="s">
        <v>6793</v>
      </c>
      <c r="AM653" t="s">
        <v>6794</v>
      </c>
      <c r="AN653" t="s">
        <v>6795</v>
      </c>
      <c r="AO653" t="s">
        <v>74</v>
      </c>
      <c r="AP653" t="s">
        <v>74</v>
      </c>
      <c r="AQ653" t="s">
        <v>6796</v>
      </c>
      <c r="AR653" t="s">
        <v>74</v>
      </c>
      <c r="AS653" t="s">
        <v>74</v>
      </c>
      <c r="AT653" t="s">
        <v>74</v>
      </c>
      <c r="AU653">
        <v>1994</v>
      </c>
      <c r="AV653" t="s">
        <v>74</v>
      </c>
      <c r="AW653" t="s">
        <v>74</v>
      </c>
      <c r="AX653" t="s">
        <v>74</v>
      </c>
      <c r="AY653" t="s">
        <v>74</v>
      </c>
      <c r="AZ653" t="s">
        <v>74</v>
      </c>
      <c r="BA653" t="s">
        <v>74</v>
      </c>
      <c r="BB653">
        <v>110</v>
      </c>
      <c r="BC653">
        <v>125</v>
      </c>
      <c r="BD653" t="s">
        <v>74</v>
      </c>
      <c r="BE653" t="s">
        <v>74</v>
      </c>
      <c r="BF653" t="s">
        <v>74</v>
      </c>
      <c r="BG653" t="s">
        <v>74</v>
      </c>
      <c r="BH653" t="s">
        <v>74</v>
      </c>
      <c r="BI653">
        <v>16</v>
      </c>
      <c r="BJ653" t="s">
        <v>6797</v>
      </c>
      <c r="BK653" t="s">
        <v>6008</v>
      </c>
      <c r="BL653" t="s">
        <v>6798</v>
      </c>
      <c r="BM653" t="s">
        <v>6799</v>
      </c>
      <c r="BN653" t="s">
        <v>74</v>
      </c>
      <c r="BO653" t="s">
        <v>74</v>
      </c>
      <c r="BP653" t="s">
        <v>74</v>
      </c>
      <c r="BQ653" t="s">
        <v>74</v>
      </c>
      <c r="BR653" t="s">
        <v>96</v>
      </c>
      <c r="BS653" t="s">
        <v>6832</v>
      </c>
      <c r="BT653" t="str">
        <f>HYPERLINK("https%3A%2F%2Fwww.webofscience.com%2Fwos%2Fwoscc%2Ffull-record%2FWOS:A1994BB13K00009","View Full Record in Web of Science")</f>
        <v>View Full Record in Web of Science</v>
      </c>
    </row>
    <row r="654" spans="1:72" x14ac:dyDescent="0.15">
      <c r="A654" t="s">
        <v>5988</v>
      </c>
      <c r="B654" t="s">
        <v>6833</v>
      </c>
      <c r="C654" t="s">
        <v>74</v>
      </c>
      <c r="D654" t="s">
        <v>6786</v>
      </c>
      <c r="E654" t="s">
        <v>74</v>
      </c>
      <c r="F654" t="s">
        <v>6833</v>
      </c>
      <c r="G654" t="s">
        <v>74</v>
      </c>
      <c r="H654" t="s">
        <v>74</v>
      </c>
      <c r="I654" t="s">
        <v>6834</v>
      </c>
      <c r="J654" t="s">
        <v>6788</v>
      </c>
      <c r="K654" t="s">
        <v>74</v>
      </c>
      <c r="L654" t="s">
        <v>74</v>
      </c>
      <c r="M654" t="s">
        <v>77</v>
      </c>
      <c r="N654" t="s">
        <v>5994</v>
      </c>
      <c r="O654" t="s">
        <v>6789</v>
      </c>
      <c r="P654" t="s">
        <v>6790</v>
      </c>
      <c r="Q654" t="s">
        <v>6791</v>
      </c>
      <c r="R654" t="s">
        <v>74</v>
      </c>
      <c r="S654" t="s">
        <v>74</v>
      </c>
      <c r="T654" t="s">
        <v>74</v>
      </c>
      <c r="U654" t="s">
        <v>74</v>
      </c>
      <c r="V654" t="s">
        <v>74</v>
      </c>
      <c r="W654" t="s">
        <v>6835</v>
      </c>
      <c r="X654" t="s">
        <v>4864</v>
      </c>
      <c r="Y654" t="s">
        <v>74</v>
      </c>
      <c r="Z654" t="s">
        <v>74</v>
      </c>
      <c r="AA654" t="s">
        <v>74</v>
      </c>
      <c r="AB654" t="s">
        <v>74</v>
      </c>
      <c r="AC654" t="s">
        <v>74</v>
      </c>
      <c r="AD654" t="s">
        <v>74</v>
      </c>
      <c r="AE654" t="s">
        <v>74</v>
      </c>
      <c r="AF654" t="s">
        <v>74</v>
      </c>
      <c r="AG654">
        <v>0</v>
      </c>
      <c r="AH654">
        <v>8</v>
      </c>
      <c r="AI654">
        <v>8</v>
      </c>
      <c r="AJ654">
        <v>0</v>
      </c>
      <c r="AK654">
        <v>2</v>
      </c>
      <c r="AL654" t="s">
        <v>6793</v>
      </c>
      <c r="AM654" t="s">
        <v>6794</v>
      </c>
      <c r="AN654" t="s">
        <v>6795</v>
      </c>
      <c r="AO654" t="s">
        <v>74</v>
      </c>
      <c r="AP654" t="s">
        <v>74</v>
      </c>
      <c r="AQ654" t="s">
        <v>6796</v>
      </c>
      <c r="AR654" t="s">
        <v>74</v>
      </c>
      <c r="AS654" t="s">
        <v>74</v>
      </c>
      <c r="AT654" t="s">
        <v>74</v>
      </c>
      <c r="AU654">
        <v>1994</v>
      </c>
      <c r="AV654" t="s">
        <v>74</v>
      </c>
      <c r="AW654" t="s">
        <v>74</v>
      </c>
      <c r="AX654" t="s">
        <v>74</v>
      </c>
      <c r="AY654" t="s">
        <v>74</v>
      </c>
      <c r="AZ654" t="s">
        <v>74</v>
      </c>
      <c r="BA654" t="s">
        <v>74</v>
      </c>
      <c r="BB654">
        <v>126</v>
      </c>
      <c r="BC654">
        <v>143</v>
      </c>
      <c r="BD654" t="s">
        <v>74</v>
      </c>
      <c r="BE654" t="s">
        <v>74</v>
      </c>
      <c r="BF654" t="s">
        <v>74</v>
      </c>
      <c r="BG654" t="s">
        <v>74</v>
      </c>
      <c r="BH654" t="s">
        <v>74</v>
      </c>
      <c r="BI654">
        <v>18</v>
      </c>
      <c r="BJ654" t="s">
        <v>6797</v>
      </c>
      <c r="BK654" t="s">
        <v>6008</v>
      </c>
      <c r="BL654" t="s">
        <v>6798</v>
      </c>
      <c r="BM654" t="s">
        <v>6799</v>
      </c>
      <c r="BN654" t="s">
        <v>74</v>
      </c>
      <c r="BO654" t="s">
        <v>74</v>
      </c>
      <c r="BP654" t="s">
        <v>74</v>
      </c>
      <c r="BQ654" t="s">
        <v>74</v>
      </c>
      <c r="BR654" t="s">
        <v>96</v>
      </c>
      <c r="BS654" t="s">
        <v>6836</v>
      </c>
      <c r="BT654" t="str">
        <f>HYPERLINK("https%3A%2F%2Fwww.webofscience.com%2Fwos%2Fwoscc%2Ffull-record%2FWOS:A1994BB13K00010","View Full Record in Web of Science")</f>
        <v>View Full Record in Web of Science</v>
      </c>
    </row>
    <row r="655" spans="1:72" x14ac:dyDescent="0.15">
      <c r="A655" t="s">
        <v>5988</v>
      </c>
      <c r="B655" t="s">
        <v>6837</v>
      </c>
      <c r="C655" t="s">
        <v>74</v>
      </c>
      <c r="D655" t="s">
        <v>6786</v>
      </c>
      <c r="E655" t="s">
        <v>74</v>
      </c>
      <c r="F655" t="s">
        <v>6837</v>
      </c>
      <c r="G655" t="s">
        <v>74</v>
      </c>
      <c r="H655" t="s">
        <v>74</v>
      </c>
      <c r="I655" t="s">
        <v>6838</v>
      </c>
      <c r="J655" t="s">
        <v>6788</v>
      </c>
      <c r="K655" t="s">
        <v>74</v>
      </c>
      <c r="L655" t="s">
        <v>74</v>
      </c>
      <c r="M655" t="s">
        <v>77</v>
      </c>
      <c r="N655" t="s">
        <v>5994</v>
      </c>
      <c r="O655" t="s">
        <v>6789</v>
      </c>
      <c r="P655" t="s">
        <v>6790</v>
      </c>
      <c r="Q655" t="s">
        <v>6791</v>
      </c>
      <c r="R655" t="s">
        <v>74</v>
      </c>
      <c r="S655" t="s">
        <v>74</v>
      </c>
      <c r="T655" t="s">
        <v>74</v>
      </c>
      <c r="U655" t="s">
        <v>74</v>
      </c>
      <c r="V655" t="s">
        <v>74</v>
      </c>
      <c r="W655" t="s">
        <v>4083</v>
      </c>
      <c r="X655" t="s">
        <v>136</v>
      </c>
      <c r="Y655" t="s">
        <v>74</v>
      </c>
      <c r="Z655" t="s">
        <v>74</v>
      </c>
      <c r="AA655" t="s">
        <v>74</v>
      </c>
      <c r="AB655" t="s">
        <v>74</v>
      </c>
      <c r="AC655" t="s">
        <v>74</v>
      </c>
      <c r="AD655" t="s">
        <v>74</v>
      </c>
      <c r="AE655" t="s">
        <v>74</v>
      </c>
      <c r="AF655" t="s">
        <v>74</v>
      </c>
      <c r="AG655">
        <v>0</v>
      </c>
      <c r="AH655">
        <v>12</v>
      </c>
      <c r="AI655">
        <v>12</v>
      </c>
      <c r="AJ655">
        <v>0</v>
      </c>
      <c r="AK655">
        <v>4</v>
      </c>
      <c r="AL655" t="s">
        <v>6793</v>
      </c>
      <c r="AM655" t="s">
        <v>6794</v>
      </c>
      <c r="AN655" t="s">
        <v>6795</v>
      </c>
      <c r="AO655" t="s">
        <v>74</v>
      </c>
      <c r="AP655" t="s">
        <v>74</v>
      </c>
      <c r="AQ655" t="s">
        <v>6796</v>
      </c>
      <c r="AR655" t="s">
        <v>74</v>
      </c>
      <c r="AS655" t="s">
        <v>74</v>
      </c>
      <c r="AT655" t="s">
        <v>74</v>
      </c>
      <c r="AU655">
        <v>1994</v>
      </c>
      <c r="AV655" t="s">
        <v>74</v>
      </c>
      <c r="AW655" t="s">
        <v>74</v>
      </c>
      <c r="AX655" t="s">
        <v>74</v>
      </c>
      <c r="AY655" t="s">
        <v>74</v>
      </c>
      <c r="AZ655" t="s">
        <v>74</v>
      </c>
      <c r="BA655" t="s">
        <v>74</v>
      </c>
      <c r="BB655">
        <v>144</v>
      </c>
      <c r="BC655">
        <v>166</v>
      </c>
      <c r="BD655" t="s">
        <v>74</v>
      </c>
      <c r="BE655" t="s">
        <v>74</v>
      </c>
      <c r="BF655" t="s">
        <v>74</v>
      </c>
      <c r="BG655" t="s">
        <v>74</v>
      </c>
      <c r="BH655" t="s">
        <v>74</v>
      </c>
      <c r="BI655">
        <v>23</v>
      </c>
      <c r="BJ655" t="s">
        <v>6797</v>
      </c>
      <c r="BK655" t="s">
        <v>6008</v>
      </c>
      <c r="BL655" t="s">
        <v>6798</v>
      </c>
      <c r="BM655" t="s">
        <v>6799</v>
      </c>
      <c r="BN655" t="s">
        <v>74</v>
      </c>
      <c r="BO655" t="s">
        <v>74</v>
      </c>
      <c r="BP655" t="s">
        <v>74</v>
      </c>
      <c r="BQ655" t="s">
        <v>74</v>
      </c>
      <c r="BR655" t="s">
        <v>96</v>
      </c>
      <c r="BS655" t="s">
        <v>6839</v>
      </c>
      <c r="BT655" t="str">
        <f>HYPERLINK("https%3A%2F%2Fwww.webofscience.com%2Fwos%2Fwoscc%2Ffull-record%2FWOS:A1994BB13K00011","View Full Record in Web of Science")</f>
        <v>View Full Record in Web of Science</v>
      </c>
    </row>
    <row r="656" spans="1:72" x14ac:dyDescent="0.15">
      <c r="A656" t="s">
        <v>5988</v>
      </c>
      <c r="B656" t="s">
        <v>6840</v>
      </c>
      <c r="C656" t="s">
        <v>74</v>
      </c>
      <c r="D656" t="s">
        <v>6786</v>
      </c>
      <c r="E656" t="s">
        <v>74</v>
      </c>
      <c r="F656" t="s">
        <v>6840</v>
      </c>
      <c r="G656" t="s">
        <v>74</v>
      </c>
      <c r="H656" t="s">
        <v>74</v>
      </c>
      <c r="I656" t="s">
        <v>6841</v>
      </c>
      <c r="J656" t="s">
        <v>6788</v>
      </c>
      <c r="K656" t="s">
        <v>74</v>
      </c>
      <c r="L656" t="s">
        <v>74</v>
      </c>
      <c r="M656" t="s">
        <v>77</v>
      </c>
      <c r="N656" t="s">
        <v>5994</v>
      </c>
      <c r="O656" t="s">
        <v>6789</v>
      </c>
      <c r="P656" t="s">
        <v>6790</v>
      </c>
      <c r="Q656" t="s">
        <v>6791</v>
      </c>
      <c r="R656" t="s">
        <v>74</v>
      </c>
      <c r="S656" t="s">
        <v>74</v>
      </c>
      <c r="T656" t="s">
        <v>74</v>
      </c>
      <c r="U656" t="s">
        <v>74</v>
      </c>
      <c r="V656" t="s">
        <v>74</v>
      </c>
      <c r="W656" t="s">
        <v>6842</v>
      </c>
      <c r="X656" t="s">
        <v>2494</v>
      </c>
      <c r="Y656" t="s">
        <v>74</v>
      </c>
      <c r="Z656" t="s">
        <v>74</v>
      </c>
      <c r="AA656" t="s">
        <v>74</v>
      </c>
      <c r="AB656" t="s">
        <v>74</v>
      </c>
      <c r="AC656" t="s">
        <v>74</v>
      </c>
      <c r="AD656" t="s">
        <v>74</v>
      </c>
      <c r="AE656" t="s">
        <v>74</v>
      </c>
      <c r="AF656" t="s">
        <v>74</v>
      </c>
      <c r="AG656">
        <v>0</v>
      </c>
      <c r="AH656">
        <v>4</v>
      </c>
      <c r="AI656">
        <v>4</v>
      </c>
      <c r="AJ656">
        <v>0</v>
      </c>
      <c r="AK656">
        <v>0</v>
      </c>
      <c r="AL656" t="s">
        <v>6793</v>
      </c>
      <c r="AM656" t="s">
        <v>6794</v>
      </c>
      <c r="AN656" t="s">
        <v>6795</v>
      </c>
      <c r="AO656" t="s">
        <v>74</v>
      </c>
      <c r="AP656" t="s">
        <v>74</v>
      </c>
      <c r="AQ656" t="s">
        <v>6796</v>
      </c>
      <c r="AR656" t="s">
        <v>74</v>
      </c>
      <c r="AS656" t="s">
        <v>74</v>
      </c>
      <c r="AT656" t="s">
        <v>74</v>
      </c>
      <c r="AU656">
        <v>1994</v>
      </c>
      <c r="AV656" t="s">
        <v>74</v>
      </c>
      <c r="AW656" t="s">
        <v>74</v>
      </c>
      <c r="AX656" t="s">
        <v>74</v>
      </c>
      <c r="AY656" t="s">
        <v>74</v>
      </c>
      <c r="AZ656" t="s">
        <v>74</v>
      </c>
      <c r="BA656" t="s">
        <v>74</v>
      </c>
      <c r="BB656">
        <v>167</v>
      </c>
      <c r="BC656">
        <v>187</v>
      </c>
      <c r="BD656" t="s">
        <v>74</v>
      </c>
      <c r="BE656" t="s">
        <v>74</v>
      </c>
      <c r="BF656" t="s">
        <v>74</v>
      </c>
      <c r="BG656" t="s">
        <v>74</v>
      </c>
      <c r="BH656" t="s">
        <v>74</v>
      </c>
      <c r="BI656">
        <v>21</v>
      </c>
      <c r="BJ656" t="s">
        <v>6797</v>
      </c>
      <c r="BK656" t="s">
        <v>6008</v>
      </c>
      <c r="BL656" t="s">
        <v>6798</v>
      </c>
      <c r="BM656" t="s">
        <v>6799</v>
      </c>
      <c r="BN656" t="s">
        <v>74</v>
      </c>
      <c r="BO656" t="s">
        <v>74</v>
      </c>
      <c r="BP656" t="s">
        <v>74</v>
      </c>
      <c r="BQ656" t="s">
        <v>74</v>
      </c>
      <c r="BR656" t="s">
        <v>96</v>
      </c>
      <c r="BS656" t="s">
        <v>6843</v>
      </c>
      <c r="BT656" t="str">
        <f>HYPERLINK("https%3A%2F%2Fwww.webofscience.com%2Fwos%2Fwoscc%2Ffull-record%2FWOS:A1994BB13K00012","View Full Record in Web of Science")</f>
        <v>View Full Record in Web of Science</v>
      </c>
    </row>
    <row r="657" spans="1:72" x14ac:dyDescent="0.15">
      <c r="A657" t="s">
        <v>5988</v>
      </c>
      <c r="B657" t="s">
        <v>6844</v>
      </c>
      <c r="C657" t="s">
        <v>74</v>
      </c>
      <c r="D657" t="s">
        <v>6786</v>
      </c>
      <c r="E657" t="s">
        <v>74</v>
      </c>
      <c r="F657" t="s">
        <v>6844</v>
      </c>
      <c r="G657" t="s">
        <v>74</v>
      </c>
      <c r="H657" t="s">
        <v>74</v>
      </c>
      <c r="I657" t="s">
        <v>6845</v>
      </c>
      <c r="J657" t="s">
        <v>6788</v>
      </c>
      <c r="K657" t="s">
        <v>74</v>
      </c>
      <c r="L657" t="s">
        <v>74</v>
      </c>
      <c r="M657" t="s">
        <v>77</v>
      </c>
      <c r="N657" t="s">
        <v>5994</v>
      </c>
      <c r="O657" t="s">
        <v>6789</v>
      </c>
      <c r="P657" t="s">
        <v>6790</v>
      </c>
      <c r="Q657" t="s">
        <v>6791</v>
      </c>
      <c r="R657" t="s">
        <v>74</v>
      </c>
      <c r="S657" t="s">
        <v>74</v>
      </c>
      <c r="T657" t="s">
        <v>74</v>
      </c>
      <c r="U657" t="s">
        <v>74</v>
      </c>
      <c r="V657" t="s">
        <v>74</v>
      </c>
      <c r="W657" t="s">
        <v>3728</v>
      </c>
      <c r="X657" t="s">
        <v>151</v>
      </c>
      <c r="Y657" t="s">
        <v>74</v>
      </c>
      <c r="Z657" t="s">
        <v>74</v>
      </c>
      <c r="AA657" t="s">
        <v>74</v>
      </c>
      <c r="AB657" t="s">
        <v>74</v>
      </c>
      <c r="AC657" t="s">
        <v>74</v>
      </c>
      <c r="AD657" t="s">
        <v>74</v>
      </c>
      <c r="AE657" t="s">
        <v>74</v>
      </c>
      <c r="AF657" t="s">
        <v>74</v>
      </c>
      <c r="AG657">
        <v>0</v>
      </c>
      <c r="AH657">
        <v>23</v>
      </c>
      <c r="AI657">
        <v>25</v>
      </c>
      <c r="AJ657">
        <v>0</v>
      </c>
      <c r="AK657">
        <v>1</v>
      </c>
      <c r="AL657" t="s">
        <v>6793</v>
      </c>
      <c r="AM657" t="s">
        <v>6794</v>
      </c>
      <c r="AN657" t="s">
        <v>6795</v>
      </c>
      <c r="AO657" t="s">
        <v>74</v>
      </c>
      <c r="AP657" t="s">
        <v>74</v>
      </c>
      <c r="AQ657" t="s">
        <v>6796</v>
      </c>
      <c r="AR657" t="s">
        <v>74</v>
      </c>
      <c r="AS657" t="s">
        <v>74</v>
      </c>
      <c r="AT657" t="s">
        <v>74</v>
      </c>
      <c r="AU657">
        <v>1994</v>
      </c>
      <c r="AV657" t="s">
        <v>74</v>
      </c>
      <c r="AW657" t="s">
        <v>74</v>
      </c>
      <c r="AX657" t="s">
        <v>74</v>
      </c>
      <c r="AY657" t="s">
        <v>74</v>
      </c>
      <c r="AZ657" t="s">
        <v>74</v>
      </c>
      <c r="BA657" t="s">
        <v>74</v>
      </c>
      <c r="BB657">
        <v>188</v>
      </c>
      <c r="BC657">
        <v>214</v>
      </c>
      <c r="BD657" t="s">
        <v>74</v>
      </c>
      <c r="BE657" t="s">
        <v>74</v>
      </c>
      <c r="BF657" t="s">
        <v>74</v>
      </c>
      <c r="BG657" t="s">
        <v>74</v>
      </c>
      <c r="BH657" t="s">
        <v>74</v>
      </c>
      <c r="BI657">
        <v>27</v>
      </c>
      <c r="BJ657" t="s">
        <v>6797</v>
      </c>
      <c r="BK657" t="s">
        <v>6008</v>
      </c>
      <c r="BL657" t="s">
        <v>6798</v>
      </c>
      <c r="BM657" t="s">
        <v>6799</v>
      </c>
      <c r="BN657" t="s">
        <v>74</v>
      </c>
      <c r="BO657" t="s">
        <v>74</v>
      </c>
      <c r="BP657" t="s">
        <v>74</v>
      </c>
      <c r="BQ657" t="s">
        <v>74</v>
      </c>
      <c r="BR657" t="s">
        <v>96</v>
      </c>
      <c r="BS657" t="s">
        <v>6846</v>
      </c>
      <c r="BT657" t="str">
        <f>HYPERLINK("https%3A%2F%2Fwww.webofscience.com%2Fwos%2Fwoscc%2Ffull-record%2FWOS:A1994BB13K00013","View Full Record in Web of Science")</f>
        <v>View Full Record in Web of Science</v>
      </c>
    </row>
    <row r="658" spans="1:72" x14ac:dyDescent="0.15">
      <c r="A658" t="s">
        <v>5988</v>
      </c>
      <c r="B658" t="s">
        <v>6847</v>
      </c>
      <c r="C658" t="s">
        <v>74</v>
      </c>
      <c r="D658" t="s">
        <v>6786</v>
      </c>
      <c r="E658" t="s">
        <v>74</v>
      </c>
      <c r="F658" t="s">
        <v>6847</v>
      </c>
      <c r="G658" t="s">
        <v>74</v>
      </c>
      <c r="H658" t="s">
        <v>74</v>
      </c>
      <c r="I658" t="s">
        <v>6848</v>
      </c>
      <c r="J658" t="s">
        <v>6788</v>
      </c>
      <c r="K658" t="s">
        <v>74</v>
      </c>
      <c r="L658" t="s">
        <v>74</v>
      </c>
      <c r="M658" t="s">
        <v>77</v>
      </c>
      <c r="N658" t="s">
        <v>5994</v>
      </c>
      <c r="O658" t="s">
        <v>6789</v>
      </c>
      <c r="P658" t="s">
        <v>6790</v>
      </c>
      <c r="Q658" t="s">
        <v>6791</v>
      </c>
      <c r="R658" t="s">
        <v>74</v>
      </c>
      <c r="S658" t="s">
        <v>74</v>
      </c>
      <c r="T658" t="s">
        <v>74</v>
      </c>
      <c r="U658" t="s">
        <v>74</v>
      </c>
      <c r="V658" t="s">
        <v>74</v>
      </c>
      <c r="W658" t="s">
        <v>6849</v>
      </c>
      <c r="X658" t="s">
        <v>74</v>
      </c>
      <c r="Y658" t="s">
        <v>74</v>
      </c>
      <c r="Z658" t="s">
        <v>74</v>
      </c>
      <c r="AA658" t="s">
        <v>74</v>
      </c>
      <c r="AB658" t="s">
        <v>74</v>
      </c>
      <c r="AC658" t="s">
        <v>74</v>
      </c>
      <c r="AD658" t="s">
        <v>74</v>
      </c>
      <c r="AE658" t="s">
        <v>74</v>
      </c>
      <c r="AF658" t="s">
        <v>74</v>
      </c>
      <c r="AG658">
        <v>0</v>
      </c>
      <c r="AH658">
        <v>0</v>
      </c>
      <c r="AI658">
        <v>0</v>
      </c>
      <c r="AJ658">
        <v>0</v>
      </c>
      <c r="AK658">
        <v>0</v>
      </c>
      <c r="AL658" t="s">
        <v>6793</v>
      </c>
      <c r="AM658" t="s">
        <v>6794</v>
      </c>
      <c r="AN658" t="s">
        <v>6795</v>
      </c>
      <c r="AO658" t="s">
        <v>74</v>
      </c>
      <c r="AP658" t="s">
        <v>74</v>
      </c>
      <c r="AQ658" t="s">
        <v>6796</v>
      </c>
      <c r="AR658" t="s">
        <v>74</v>
      </c>
      <c r="AS658" t="s">
        <v>74</v>
      </c>
      <c r="AT658" t="s">
        <v>74</v>
      </c>
      <c r="AU658">
        <v>1994</v>
      </c>
      <c r="AV658" t="s">
        <v>74</v>
      </c>
      <c r="AW658" t="s">
        <v>74</v>
      </c>
      <c r="AX658" t="s">
        <v>74</v>
      </c>
      <c r="AY658" t="s">
        <v>74</v>
      </c>
      <c r="AZ658" t="s">
        <v>74</v>
      </c>
      <c r="BA658" t="s">
        <v>74</v>
      </c>
      <c r="BB658">
        <v>215</v>
      </c>
      <c r="BC658">
        <v>228</v>
      </c>
      <c r="BD658" t="s">
        <v>74</v>
      </c>
      <c r="BE658" t="s">
        <v>74</v>
      </c>
      <c r="BF658" t="s">
        <v>74</v>
      </c>
      <c r="BG658" t="s">
        <v>74</v>
      </c>
      <c r="BH658" t="s">
        <v>74</v>
      </c>
      <c r="BI658">
        <v>14</v>
      </c>
      <c r="BJ658" t="s">
        <v>6797</v>
      </c>
      <c r="BK658" t="s">
        <v>6008</v>
      </c>
      <c r="BL658" t="s">
        <v>6798</v>
      </c>
      <c r="BM658" t="s">
        <v>6799</v>
      </c>
      <c r="BN658" t="s">
        <v>74</v>
      </c>
      <c r="BO658" t="s">
        <v>74</v>
      </c>
      <c r="BP658" t="s">
        <v>74</v>
      </c>
      <c r="BQ658" t="s">
        <v>74</v>
      </c>
      <c r="BR658" t="s">
        <v>96</v>
      </c>
      <c r="BS658" t="s">
        <v>6850</v>
      </c>
      <c r="BT658" t="str">
        <f>HYPERLINK("https%3A%2F%2Fwww.webofscience.com%2Fwos%2Fwoscc%2Ffull-record%2FWOS:A1994BB13K00014","View Full Record in Web of Science")</f>
        <v>View Full Record in Web of Science</v>
      </c>
    </row>
    <row r="659" spans="1:72" x14ac:dyDescent="0.15">
      <c r="A659" t="s">
        <v>5988</v>
      </c>
      <c r="B659" t="s">
        <v>6851</v>
      </c>
      <c r="C659" t="s">
        <v>74</v>
      </c>
      <c r="D659" t="s">
        <v>6786</v>
      </c>
      <c r="E659" t="s">
        <v>74</v>
      </c>
      <c r="F659" t="s">
        <v>6851</v>
      </c>
      <c r="G659" t="s">
        <v>74</v>
      </c>
      <c r="H659" t="s">
        <v>74</v>
      </c>
      <c r="I659" t="s">
        <v>6852</v>
      </c>
      <c r="J659" t="s">
        <v>6788</v>
      </c>
      <c r="K659" t="s">
        <v>74</v>
      </c>
      <c r="L659" t="s">
        <v>74</v>
      </c>
      <c r="M659" t="s">
        <v>77</v>
      </c>
      <c r="N659" t="s">
        <v>5994</v>
      </c>
      <c r="O659" t="s">
        <v>6789</v>
      </c>
      <c r="P659" t="s">
        <v>6790</v>
      </c>
      <c r="Q659" t="s">
        <v>6791</v>
      </c>
      <c r="R659" t="s">
        <v>74</v>
      </c>
      <c r="S659" t="s">
        <v>74</v>
      </c>
      <c r="T659" t="s">
        <v>74</v>
      </c>
      <c r="U659" t="s">
        <v>74</v>
      </c>
      <c r="V659" t="s">
        <v>74</v>
      </c>
      <c r="W659" t="s">
        <v>4083</v>
      </c>
      <c r="X659" t="s">
        <v>136</v>
      </c>
      <c r="Y659" t="s">
        <v>74</v>
      </c>
      <c r="Z659" t="s">
        <v>74</v>
      </c>
      <c r="AA659" t="s">
        <v>74</v>
      </c>
      <c r="AB659" t="s">
        <v>74</v>
      </c>
      <c r="AC659" t="s">
        <v>74</v>
      </c>
      <c r="AD659" t="s">
        <v>74</v>
      </c>
      <c r="AE659" t="s">
        <v>74</v>
      </c>
      <c r="AF659" t="s">
        <v>74</v>
      </c>
      <c r="AG659">
        <v>0</v>
      </c>
      <c r="AH659">
        <v>8</v>
      </c>
      <c r="AI659">
        <v>8</v>
      </c>
      <c r="AJ659">
        <v>0</v>
      </c>
      <c r="AK659">
        <v>0</v>
      </c>
      <c r="AL659" t="s">
        <v>6793</v>
      </c>
      <c r="AM659" t="s">
        <v>6794</v>
      </c>
      <c r="AN659" t="s">
        <v>6795</v>
      </c>
      <c r="AO659" t="s">
        <v>74</v>
      </c>
      <c r="AP659" t="s">
        <v>74</v>
      </c>
      <c r="AQ659" t="s">
        <v>6796</v>
      </c>
      <c r="AR659" t="s">
        <v>74</v>
      </c>
      <c r="AS659" t="s">
        <v>74</v>
      </c>
      <c r="AT659" t="s">
        <v>74</v>
      </c>
      <c r="AU659">
        <v>1994</v>
      </c>
      <c r="AV659" t="s">
        <v>74</v>
      </c>
      <c r="AW659" t="s">
        <v>74</v>
      </c>
      <c r="AX659" t="s">
        <v>74</v>
      </c>
      <c r="AY659" t="s">
        <v>74</v>
      </c>
      <c r="AZ659" t="s">
        <v>74</v>
      </c>
      <c r="BA659" t="s">
        <v>74</v>
      </c>
      <c r="BB659">
        <v>229</v>
      </c>
      <c r="BC659">
        <v>242</v>
      </c>
      <c r="BD659" t="s">
        <v>74</v>
      </c>
      <c r="BE659" t="s">
        <v>74</v>
      </c>
      <c r="BF659" t="s">
        <v>74</v>
      </c>
      <c r="BG659" t="s">
        <v>74</v>
      </c>
      <c r="BH659" t="s">
        <v>74</v>
      </c>
      <c r="BI659">
        <v>14</v>
      </c>
      <c r="BJ659" t="s">
        <v>6797</v>
      </c>
      <c r="BK659" t="s">
        <v>6008</v>
      </c>
      <c r="BL659" t="s">
        <v>6798</v>
      </c>
      <c r="BM659" t="s">
        <v>6799</v>
      </c>
      <c r="BN659" t="s">
        <v>74</v>
      </c>
      <c r="BO659" t="s">
        <v>74</v>
      </c>
      <c r="BP659" t="s">
        <v>74</v>
      </c>
      <c r="BQ659" t="s">
        <v>74</v>
      </c>
      <c r="BR659" t="s">
        <v>96</v>
      </c>
      <c r="BS659" t="s">
        <v>6853</v>
      </c>
      <c r="BT659" t="str">
        <f>HYPERLINK("https%3A%2F%2Fwww.webofscience.com%2Fwos%2Fwoscc%2Ffull-record%2FWOS:A1994BB13K00015","View Full Record in Web of Science")</f>
        <v>View Full Record in Web of Science</v>
      </c>
    </row>
    <row r="660" spans="1:72" x14ac:dyDescent="0.15">
      <c r="A660" t="s">
        <v>5988</v>
      </c>
      <c r="B660" t="s">
        <v>6854</v>
      </c>
      <c r="C660" t="s">
        <v>74</v>
      </c>
      <c r="D660" t="s">
        <v>6786</v>
      </c>
      <c r="E660" t="s">
        <v>74</v>
      </c>
      <c r="F660" t="s">
        <v>6854</v>
      </c>
      <c r="G660" t="s">
        <v>74</v>
      </c>
      <c r="H660" t="s">
        <v>74</v>
      </c>
      <c r="I660" t="s">
        <v>6855</v>
      </c>
      <c r="J660" t="s">
        <v>6788</v>
      </c>
      <c r="K660" t="s">
        <v>74</v>
      </c>
      <c r="L660" t="s">
        <v>74</v>
      </c>
      <c r="M660" t="s">
        <v>77</v>
      </c>
      <c r="N660" t="s">
        <v>5994</v>
      </c>
      <c r="O660" t="s">
        <v>6789</v>
      </c>
      <c r="P660" t="s">
        <v>6790</v>
      </c>
      <c r="Q660" t="s">
        <v>6791</v>
      </c>
      <c r="R660" t="s">
        <v>74</v>
      </c>
      <c r="S660" t="s">
        <v>74</v>
      </c>
      <c r="T660" t="s">
        <v>74</v>
      </c>
      <c r="U660" t="s">
        <v>74</v>
      </c>
      <c r="V660" t="s">
        <v>74</v>
      </c>
      <c r="W660" t="s">
        <v>6856</v>
      </c>
      <c r="X660" t="s">
        <v>2494</v>
      </c>
      <c r="Y660" t="s">
        <v>74</v>
      </c>
      <c r="Z660" t="s">
        <v>74</v>
      </c>
      <c r="AA660" t="s">
        <v>74</v>
      </c>
      <c r="AB660" t="s">
        <v>74</v>
      </c>
      <c r="AC660" t="s">
        <v>74</v>
      </c>
      <c r="AD660" t="s">
        <v>74</v>
      </c>
      <c r="AE660" t="s">
        <v>74</v>
      </c>
      <c r="AF660" t="s">
        <v>74</v>
      </c>
      <c r="AG660">
        <v>0</v>
      </c>
      <c r="AH660">
        <v>20</v>
      </c>
      <c r="AI660">
        <v>20</v>
      </c>
      <c r="AJ660">
        <v>0</v>
      </c>
      <c r="AK660">
        <v>7</v>
      </c>
      <c r="AL660" t="s">
        <v>6793</v>
      </c>
      <c r="AM660" t="s">
        <v>6794</v>
      </c>
      <c r="AN660" t="s">
        <v>6795</v>
      </c>
      <c r="AO660" t="s">
        <v>74</v>
      </c>
      <c r="AP660" t="s">
        <v>74</v>
      </c>
      <c r="AQ660" t="s">
        <v>6796</v>
      </c>
      <c r="AR660" t="s">
        <v>74</v>
      </c>
      <c r="AS660" t="s">
        <v>74</v>
      </c>
      <c r="AT660" t="s">
        <v>74</v>
      </c>
      <c r="AU660">
        <v>1994</v>
      </c>
      <c r="AV660" t="s">
        <v>74</v>
      </c>
      <c r="AW660" t="s">
        <v>74</v>
      </c>
      <c r="AX660" t="s">
        <v>74</v>
      </c>
      <c r="AY660" t="s">
        <v>74</v>
      </c>
      <c r="AZ660" t="s">
        <v>74</v>
      </c>
      <c r="BA660" t="s">
        <v>74</v>
      </c>
      <c r="BB660">
        <v>243</v>
      </c>
      <c r="BC660">
        <v>277</v>
      </c>
      <c r="BD660" t="s">
        <v>74</v>
      </c>
      <c r="BE660" t="s">
        <v>74</v>
      </c>
      <c r="BF660" t="s">
        <v>74</v>
      </c>
      <c r="BG660" t="s">
        <v>74</v>
      </c>
      <c r="BH660" t="s">
        <v>74</v>
      </c>
      <c r="BI660">
        <v>35</v>
      </c>
      <c r="BJ660" t="s">
        <v>6797</v>
      </c>
      <c r="BK660" t="s">
        <v>6008</v>
      </c>
      <c r="BL660" t="s">
        <v>6798</v>
      </c>
      <c r="BM660" t="s">
        <v>6799</v>
      </c>
      <c r="BN660" t="s">
        <v>74</v>
      </c>
      <c r="BO660" t="s">
        <v>74</v>
      </c>
      <c r="BP660" t="s">
        <v>74</v>
      </c>
      <c r="BQ660" t="s">
        <v>74</v>
      </c>
      <c r="BR660" t="s">
        <v>96</v>
      </c>
      <c r="BS660" t="s">
        <v>6857</v>
      </c>
      <c r="BT660" t="str">
        <f>HYPERLINK("https%3A%2F%2Fwww.webofscience.com%2Fwos%2Fwoscc%2Ffull-record%2FWOS:A1994BB13K00016","View Full Record in Web of Science")</f>
        <v>View Full Record in Web of Science</v>
      </c>
    </row>
    <row r="661" spans="1:72" x14ac:dyDescent="0.15">
      <c r="A661" t="s">
        <v>5988</v>
      </c>
      <c r="B661" t="s">
        <v>6858</v>
      </c>
      <c r="C661" t="s">
        <v>74</v>
      </c>
      <c r="D661" t="s">
        <v>6786</v>
      </c>
      <c r="E661" t="s">
        <v>74</v>
      </c>
      <c r="F661" t="s">
        <v>6858</v>
      </c>
      <c r="G661" t="s">
        <v>74</v>
      </c>
      <c r="H661" t="s">
        <v>74</v>
      </c>
      <c r="I661" t="s">
        <v>6859</v>
      </c>
      <c r="J661" t="s">
        <v>6788</v>
      </c>
      <c r="K661" t="s">
        <v>74</v>
      </c>
      <c r="L661" t="s">
        <v>74</v>
      </c>
      <c r="M661" t="s">
        <v>77</v>
      </c>
      <c r="N661" t="s">
        <v>5994</v>
      </c>
      <c r="O661" t="s">
        <v>6789</v>
      </c>
      <c r="P661" t="s">
        <v>6790</v>
      </c>
      <c r="Q661" t="s">
        <v>6791</v>
      </c>
      <c r="R661" t="s">
        <v>74</v>
      </c>
      <c r="S661" t="s">
        <v>74</v>
      </c>
      <c r="T661" t="s">
        <v>74</v>
      </c>
      <c r="U661" t="s">
        <v>74</v>
      </c>
      <c r="V661" t="s">
        <v>74</v>
      </c>
      <c r="W661" t="s">
        <v>2493</v>
      </c>
      <c r="X661" t="s">
        <v>2494</v>
      </c>
      <c r="Y661" t="s">
        <v>74</v>
      </c>
      <c r="Z661" t="s">
        <v>74</v>
      </c>
      <c r="AA661" t="s">
        <v>74</v>
      </c>
      <c r="AB661" t="s">
        <v>74</v>
      </c>
      <c r="AC661" t="s">
        <v>74</v>
      </c>
      <c r="AD661" t="s">
        <v>74</v>
      </c>
      <c r="AE661" t="s">
        <v>74</v>
      </c>
      <c r="AF661" t="s">
        <v>74</v>
      </c>
      <c r="AG661">
        <v>0</v>
      </c>
      <c r="AH661">
        <v>2</v>
      </c>
      <c r="AI661">
        <v>2</v>
      </c>
      <c r="AJ661">
        <v>0</v>
      </c>
      <c r="AK661">
        <v>0</v>
      </c>
      <c r="AL661" t="s">
        <v>6793</v>
      </c>
      <c r="AM661" t="s">
        <v>6794</v>
      </c>
      <c r="AN661" t="s">
        <v>6795</v>
      </c>
      <c r="AO661" t="s">
        <v>74</v>
      </c>
      <c r="AP661" t="s">
        <v>74</v>
      </c>
      <c r="AQ661" t="s">
        <v>6796</v>
      </c>
      <c r="AR661" t="s">
        <v>74</v>
      </c>
      <c r="AS661" t="s">
        <v>74</v>
      </c>
      <c r="AT661" t="s">
        <v>74</v>
      </c>
      <c r="AU661">
        <v>1994</v>
      </c>
      <c r="AV661" t="s">
        <v>74</v>
      </c>
      <c r="AW661" t="s">
        <v>74</v>
      </c>
      <c r="AX661" t="s">
        <v>74</v>
      </c>
      <c r="AY661" t="s">
        <v>74</v>
      </c>
      <c r="AZ661" t="s">
        <v>74</v>
      </c>
      <c r="BA661" t="s">
        <v>74</v>
      </c>
      <c r="BB661">
        <v>278</v>
      </c>
      <c r="BC661">
        <v>282</v>
      </c>
      <c r="BD661" t="s">
        <v>74</v>
      </c>
      <c r="BE661" t="s">
        <v>74</v>
      </c>
      <c r="BF661" t="s">
        <v>74</v>
      </c>
      <c r="BG661" t="s">
        <v>74</v>
      </c>
      <c r="BH661" t="s">
        <v>74</v>
      </c>
      <c r="BI661">
        <v>5</v>
      </c>
      <c r="BJ661" t="s">
        <v>6797</v>
      </c>
      <c r="BK661" t="s">
        <v>6008</v>
      </c>
      <c r="BL661" t="s">
        <v>6798</v>
      </c>
      <c r="BM661" t="s">
        <v>6799</v>
      </c>
      <c r="BN661" t="s">
        <v>74</v>
      </c>
      <c r="BO661" t="s">
        <v>74</v>
      </c>
      <c r="BP661" t="s">
        <v>74</v>
      </c>
      <c r="BQ661" t="s">
        <v>74</v>
      </c>
      <c r="BR661" t="s">
        <v>96</v>
      </c>
      <c r="BS661" t="s">
        <v>6860</v>
      </c>
      <c r="BT661" t="str">
        <f>HYPERLINK("https%3A%2F%2Fwww.webofscience.com%2Fwos%2Fwoscc%2Ffull-record%2FWOS:A1994BB13K00017","View Full Record in Web of Science")</f>
        <v>View Full Record in Web of Science</v>
      </c>
    </row>
    <row r="662" spans="1:72" x14ac:dyDescent="0.15">
      <c r="A662" t="s">
        <v>5988</v>
      </c>
      <c r="B662" t="s">
        <v>6861</v>
      </c>
      <c r="C662" t="s">
        <v>74</v>
      </c>
      <c r="D662" t="s">
        <v>6786</v>
      </c>
      <c r="E662" t="s">
        <v>74</v>
      </c>
      <c r="F662" t="s">
        <v>6861</v>
      </c>
      <c r="G662" t="s">
        <v>74</v>
      </c>
      <c r="H662" t="s">
        <v>74</v>
      </c>
      <c r="I662" t="s">
        <v>6862</v>
      </c>
      <c r="J662" t="s">
        <v>6788</v>
      </c>
      <c r="K662" t="s">
        <v>74</v>
      </c>
      <c r="L662" t="s">
        <v>74</v>
      </c>
      <c r="M662" t="s">
        <v>77</v>
      </c>
      <c r="N662" t="s">
        <v>5994</v>
      </c>
      <c r="O662" t="s">
        <v>6789</v>
      </c>
      <c r="P662" t="s">
        <v>6790</v>
      </c>
      <c r="Q662" t="s">
        <v>6791</v>
      </c>
      <c r="R662" t="s">
        <v>74</v>
      </c>
      <c r="S662" t="s">
        <v>74</v>
      </c>
      <c r="T662" t="s">
        <v>74</v>
      </c>
      <c r="U662" t="s">
        <v>74</v>
      </c>
      <c r="V662" t="s">
        <v>74</v>
      </c>
      <c r="W662" t="s">
        <v>6863</v>
      </c>
      <c r="X662" t="s">
        <v>74</v>
      </c>
      <c r="Y662" t="s">
        <v>74</v>
      </c>
      <c r="Z662" t="s">
        <v>74</v>
      </c>
      <c r="AA662" t="s">
        <v>74</v>
      </c>
      <c r="AB662" t="s">
        <v>74</v>
      </c>
      <c r="AC662" t="s">
        <v>74</v>
      </c>
      <c r="AD662" t="s">
        <v>74</v>
      </c>
      <c r="AE662" t="s">
        <v>74</v>
      </c>
      <c r="AF662" t="s">
        <v>74</v>
      </c>
      <c r="AG662">
        <v>0</v>
      </c>
      <c r="AH662">
        <v>0</v>
      </c>
      <c r="AI662">
        <v>0</v>
      </c>
      <c r="AJ662">
        <v>0</v>
      </c>
      <c r="AK662">
        <v>0</v>
      </c>
      <c r="AL662" t="s">
        <v>6793</v>
      </c>
      <c r="AM662" t="s">
        <v>6794</v>
      </c>
      <c r="AN662" t="s">
        <v>6795</v>
      </c>
      <c r="AO662" t="s">
        <v>74</v>
      </c>
      <c r="AP662" t="s">
        <v>74</v>
      </c>
      <c r="AQ662" t="s">
        <v>6796</v>
      </c>
      <c r="AR662" t="s">
        <v>74</v>
      </c>
      <c r="AS662" t="s">
        <v>74</v>
      </c>
      <c r="AT662" t="s">
        <v>74</v>
      </c>
      <c r="AU662">
        <v>1994</v>
      </c>
      <c r="AV662" t="s">
        <v>74</v>
      </c>
      <c r="AW662" t="s">
        <v>74</v>
      </c>
      <c r="AX662" t="s">
        <v>74</v>
      </c>
      <c r="AY662" t="s">
        <v>74</v>
      </c>
      <c r="AZ662" t="s">
        <v>74</v>
      </c>
      <c r="BA662" t="s">
        <v>74</v>
      </c>
      <c r="BB662">
        <v>283</v>
      </c>
      <c r="BC662">
        <v>287</v>
      </c>
      <c r="BD662" t="s">
        <v>74</v>
      </c>
      <c r="BE662" t="s">
        <v>74</v>
      </c>
      <c r="BF662" t="s">
        <v>74</v>
      </c>
      <c r="BG662" t="s">
        <v>74</v>
      </c>
      <c r="BH662" t="s">
        <v>74</v>
      </c>
      <c r="BI662">
        <v>5</v>
      </c>
      <c r="BJ662" t="s">
        <v>6797</v>
      </c>
      <c r="BK662" t="s">
        <v>6008</v>
      </c>
      <c r="BL662" t="s">
        <v>6798</v>
      </c>
      <c r="BM662" t="s">
        <v>6799</v>
      </c>
      <c r="BN662" t="s">
        <v>74</v>
      </c>
      <c r="BO662" t="s">
        <v>74</v>
      </c>
      <c r="BP662" t="s">
        <v>74</v>
      </c>
      <c r="BQ662" t="s">
        <v>74</v>
      </c>
      <c r="BR662" t="s">
        <v>96</v>
      </c>
      <c r="BS662" t="s">
        <v>6864</v>
      </c>
      <c r="BT662" t="str">
        <f>HYPERLINK("https%3A%2F%2Fwww.webofscience.com%2Fwos%2Fwoscc%2Ffull-record%2FWOS:A1994BB13K00018","View Full Record in Web of Science")</f>
        <v>View Full Record in Web of Science</v>
      </c>
    </row>
    <row r="663" spans="1:72" x14ac:dyDescent="0.15">
      <c r="A663" t="s">
        <v>72</v>
      </c>
      <c r="B663" t="s">
        <v>6865</v>
      </c>
      <c r="C663" t="s">
        <v>74</v>
      </c>
      <c r="D663" t="s">
        <v>74</v>
      </c>
      <c r="E663" t="s">
        <v>74</v>
      </c>
      <c r="F663" t="s">
        <v>6865</v>
      </c>
      <c r="G663" t="s">
        <v>74</v>
      </c>
      <c r="H663" t="s">
        <v>74</v>
      </c>
      <c r="I663" t="s">
        <v>6866</v>
      </c>
      <c r="J663" t="s">
        <v>6867</v>
      </c>
      <c r="K663" t="s">
        <v>74</v>
      </c>
      <c r="L663" t="s">
        <v>74</v>
      </c>
      <c r="M663" t="s">
        <v>5564</v>
      </c>
      <c r="N663" t="s">
        <v>78</v>
      </c>
      <c r="O663" t="s">
        <v>74</v>
      </c>
      <c r="P663" t="s">
        <v>74</v>
      </c>
      <c r="Q663" t="s">
        <v>74</v>
      </c>
      <c r="R663" t="s">
        <v>74</v>
      </c>
      <c r="S663" t="s">
        <v>74</v>
      </c>
      <c r="T663" t="s">
        <v>74</v>
      </c>
      <c r="U663" t="s">
        <v>6868</v>
      </c>
      <c r="V663" t="s">
        <v>6869</v>
      </c>
      <c r="W663" t="s">
        <v>74</v>
      </c>
      <c r="X663" t="s">
        <v>74</v>
      </c>
      <c r="Y663" t="s">
        <v>6870</v>
      </c>
      <c r="Z663" t="s">
        <v>74</v>
      </c>
      <c r="AA663" t="s">
        <v>74</v>
      </c>
      <c r="AB663" t="s">
        <v>74</v>
      </c>
      <c r="AC663" t="s">
        <v>74</v>
      </c>
      <c r="AD663" t="s">
        <v>74</v>
      </c>
      <c r="AE663" t="s">
        <v>74</v>
      </c>
      <c r="AF663" t="s">
        <v>74</v>
      </c>
      <c r="AG663">
        <v>99</v>
      </c>
      <c r="AH663">
        <v>1</v>
      </c>
      <c r="AI663">
        <v>1</v>
      </c>
      <c r="AJ663">
        <v>0</v>
      </c>
      <c r="AK663">
        <v>2</v>
      </c>
      <c r="AL663" t="s">
        <v>5571</v>
      </c>
      <c r="AM663" t="s">
        <v>5572</v>
      </c>
      <c r="AN663" t="s">
        <v>5573</v>
      </c>
      <c r="AO663" t="s">
        <v>6871</v>
      </c>
      <c r="AP663" t="s">
        <v>6872</v>
      </c>
      <c r="AQ663" t="s">
        <v>74</v>
      </c>
      <c r="AR663" t="s">
        <v>6867</v>
      </c>
      <c r="AS663" t="s">
        <v>6873</v>
      </c>
      <c r="AT663" t="s">
        <v>74</v>
      </c>
      <c r="AU663">
        <v>1994</v>
      </c>
      <c r="AV663">
        <v>98</v>
      </c>
      <c r="AW663">
        <v>1</v>
      </c>
      <c r="AX663" t="s">
        <v>74</v>
      </c>
      <c r="AY663" t="s">
        <v>74</v>
      </c>
      <c r="AZ663" t="s">
        <v>74</v>
      </c>
      <c r="BA663" t="s">
        <v>74</v>
      </c>
      <c r="BB663">
        <v>3</v>
      </c>
      <c r="BC663">
        <v>24</v>
      </c>
      <c r="BD663" t="s">
        <v>74</v>
      </c>
      <c r="BE663" t="s">
        <v>74</v>
      </c>
      <c r="BF663" t="s">
        <v>74</v>
      </c>
      <c r="BG663" t="s">
        <v>74</v>
      </c>
      <c r="BH663" t="s">
        <v>74</v>
      </c>
      <c r="BI663">
        <v>22</v>
      </c>
      <c r="BJ663" t="s">
        <v>6874</v>
      </c>
      <c r="BK663" t="s">
        <v>758</v>
      </c>
      <c r="BL663" t="s">
        <v>6874</v>
      </c>
      <c r="BM663" t="s">
        <v>6875</v>
      </c>
      <c r="BN663" t="s">
        <v>74</v>
      </c>
      <c r="BO663" t="s">
        <v>74</v>
      </c>
      <c r="BP663" t="s">
        <v>74</v>
      </c>
      <c r="BQ663" t="s">
        <v>74</v>
      </c>
      <c r="BR663" t="s">
        <v>96</v>
      </c>
      <c r="BS663" t="s">
        <v>6876</v>
      </c>
      <c r="BT663" t="str">
        <f>HYPERLINK("https%3A%2F%2Fwww.webofscience.com%2Fwos%2Fwoscc%2Ffull-record%2FWOS:A1994QE96300001","View Full Record in Web of Science")</f>
        <v>View Full Record in Web of Science</v>
      </c>
    </row>
    <row r="664" spans="1:72" x14ac:dyDescent="0.15">
      <c r="A664" t="s">
        <v>72</v>
      </c>
      <c r="B664" t="s">
        <v>6877</v>
      </c>
      <c r="C664" t="s">
        <v>74</v>
      </c>
      <c r="D664" t="s">
        <v>74</v>
      </c>
      <c r="E664" t="s">
        <v>74</v>
      </c>
      <c r="F664" t="s">
        <v>6877</v>
      </c>
      <c r="G664" t="s">
        <v>74</v>
      </c>
      <c r="H664" t="s">
        <v>74</v>
      </c>
      <c r="I664" t="s">
        <v>6878</v>
      </c>
      <c r="J664" t="s">
        <v>6867</v>
      </c>
      <c r="K664" t="s">
        <v>74</v>
      </c>
      <c r="L664" t="s">
        <v>74</v>
      </c>
      <c r="M664" t="s">
        <v>77</v>
      </c>
      <c r="N664" t="s">
        <v>845</v>
      </c>
      <c r="O664" t="s">
        <v>74</v>
      </c>
      <c r="P664" t="s">
        <v>74</v>
      </c>
      <c r="Q664" t="s">
        <v>74</v>
      </c>
      <c r="R664" t="s">
        <v>74</v>
      </c>
      <c r="S664" t="s">
        <v>74</v>
      </c>
      <c r="T664" t="s">
        <v>74</v>
      </c>
      <c r="U664" t="s">
        <v>74</v>
      </c>
      <c r="V664" t="s">
        <v>74</v>
      </c>
      <c r="W664" t="s">
        <v>74</v>
      </c>
      <c r="X664" t="s">
        <v>74</v>
      </c>
      <c r="Y664" t="s">
        <v>74</v>
      </c>
      <c r="Z664" t="s">
        <v>74</v>
      </c>
      <c r="AA664" t="s">
        <v>74</v>
      </c>
      <c r="AB664" t="s">
        <v>74</v>
      </c>
      <c r="AC664" t="s">
        <v>74</v>
      </c>
      <c r="AD664" t="s">
        <v>74</v>
      </c>
      <c r="AE664" t="s">
        <v>74</v>
      </c>
      <c r="AF664" t="s">
        <v>74</v>
      </c>
      <c r="AG664">
        <v>1</v>
      </c>
      <c r="AH664">
        <v>0</v>
      </c>
      <c r="AI664">
        <v>0</v>
      </c>
      <c r="AJ664">
        <v>0</v>
      </c>
      <c r="AK664">
        <v>0</v>
      </c>
      <c r="AL664" t="s">
        <v>6879</v>
      </c>
      <c r="AM664" t="s">
        <v>6880</v>
      </c>
      <c r="AN664" t="s">
        <v>6881</v>
      </c>
      <c r="AO664" t="s">
        <v>6871</v>
      </c>
      <c r="AP664" t="s">
        <v>74</v>
      </c>
      <c r="AQ664" t="s">
        <v>74</v>
      </c>
      <c r="AR664" t="s">
        <v>6867</v>
      </c>
      <c r="AS664" t="s">
        <v>6873</v>
      </c>
      <c r="AT664" t="s">
        <v>74</v>
      </c>
      <c r="AU664">
        <v>1994</v>
      </c>
      <c r="AV664">
        <v>98</v>
      </c>
      <c r="AW664">
        <v>1</v>
      </c>
      <c r="AX664" t="s">
        <v>74</v>
      </c>
      <c r="AY664" t="s">
        <v>74</v>
      </c>
      <c r="AZ664" t="s">
        <v>74</v>
      </c>
      <c r="BA664" t="s">
        <v>74</v>
      </c>
      <c r="BB664">
        <v>229</v>
      </c>
      <c r="BC664">
        <v>229</v>
      </c>
      <c r="BD664" t="s">
        <v>74</v>
      </c>
      <c r="BE664" t="s">
        <v>74</v>
      </c>
      <c r="BF664" t="s">
        <v>74</v>
      </c>
      <c r="BG664" t="s">
        <v>74</v>
      </c>
      <c r="BH664" t="s">
        <v>74</v>
      </c>
      <c r="BI664">
        <v>1</v>
      </c>
      <c r="BJ664" t="s">
        <v>6874</v>
      </c>
      <c r="BK664" t="s">
        <v>758</v>
      </c>
      <c r="BL664" t="s">
        <v>6874</v>
      </c>
      <c r="BM664" t="s">
        <v>6875</v>
      </c>
      <c r="BN664" t="s">
        <v>74</v>
      </c>
      <c r="BO664" t="s">
        <v>74</v>
      </c>
      <c r="BP664" t="s">
        <v>74</v>
      </c>
      <c r="BQ664" t="s">
        <v>74</v>
      </c>
      <c r="BR664" t="s">
        <v>96</v>
      </c>
      <c r="BS664" t="s">
        <v>6882</v>
      </c>
      <c r="BT664" t="str">
        <f>HYPERLINK("https%3A%2F%2Fwww.webofscience.com%2Fwos%2Fwoscc%2Ffull-record%2FWOS:A1994QE96300012","View Full Record in Web of Science")</f>
        <v>View Full Record in Web of Science</v>
      </c>
    </row>
    <row r="665" spans="1:72" x14ac:dyDescent="0.15">
      <c r="A665" t="s">
        <v>72</v>
      </c>
      <c r="B665" t="s">
        <v>6883</v>
      </c>
      <c r="C665" t="s">
        <v>74</v>
      </c>
      <c r="D665" t="s">
        <v>74</v>
      </c>
      <c r="E665" t="s">
        <v>74</v>
      </c>
      <c r="F665" t="s">
        <v>6883</v>
      </c>
      <c r="G665" t="s">
        <v>74</v>
      </c>
      <c r="H665" t="s">
        <v>74</v>
      </c>
      <c r="I665" t="s">
        <v>6884</v>
      </c>
      <c r="J665" t="s">
        <v>6885</v>
      </c>
      <c r="K665" t="s">
        <v>74</v>
      </c>
      <c r="L665" t="s">
        <v>74</v>
      </c>
      <c r="M665" t="s">
        <v>77</v>
      </c>
      <c r="N665" t="s">
        <v>78</v>
      </c>
      <c r="O665" t="s">
        <v>74</v>
      </c>
      <c r="P665" t="s">
        <v>74</v>
      </c>
      <c r="Q665" t="s">
        <v>74</v>
      </c>
      <c r="R665" t="s">
        <v>74</v>
      </c>
      <c r="S665" t="s">
        <v>74</v>
      </c>
      <c r="T665" t="s">
        <v>74</v>
      </c>
      <c r="U665" t="s">
        <v>6886</v>
      </c>
      <c r="V665" t="s">
        <v>6887</v>
      </c>
      <c r="W665" t="s">
        <v>6888</v>
      </c>
      <c r="X665" t="s">
        <v>6889</v>
      </c>
      <c r="Y665" t="s">
        <v>74</v>
      </c>
      <c r="Z665" t="s">
        <v>74</v>
      </c>
      <c r="AA665" t="s">
        <v>74</v>
      </c>
      <c r="AB665" t="s">
        <v>74</v>
      </c>
      <c r="AC665" t="s">
        <v>74</v>
      </c>
      <c r="AD665" t="s">
        <v>74</v>
      </c>
      <c r="AE665" t="s">
        <v>74</v>
      </c>
      <c r="AF665" t="s">
        <v>74</v>
      </c>
      <c r="AG665">
        <v>35</v>
      </c>
      <c r="AH665">
        <v>24</v>
      </c>
      <c r="AI665">
        <v>24</v>
      </c>
      <c r="AJ665">
        <v>0</v>
      </c>
      <c r="AK665">
        <v>0</v>
      </c>
      <c r="AL665" t="s">
        <v>1917</v>
      </c>
      <c r="AM665" t="s">
        <v>1918</v>
      </c>
      <c r="AN665" t="s">
        <v>1919</v>
      </c>
      <c r="AO665" t="s">
        <v>6890</v>
      </c>
      <c r="AP665" t="s">
        <v>74</v>
      </c>
      <c r="AQ665" t="s">
        <v>74</v>
      </c>
      <c r="AR665" t="s">
        <v>6891</v>
      </c>
      <c r="AS665" t="s">
        <v>6892</v>
      </c>
      <c r="AT665" t="s">
        <v>74</v>
      </c>
      <c r="AU665">
        <v>1994</v>
      </c>
      <c r="AV665">
        <v>42</v>
      </c>
      <c r="AW665">
        <v>1</v>
      </c>
      <c r="AX665" t="s">
        <v>74</v>
      </c>
      <c r="AY665" t="s">
        <v>74</v>
      </c>
      <c r="AZ665" t="s">
        <v>74</v>
      </c>
      <c r="BA665" t="s">
        <v>74</v>
      </c>
      <c r="BB665">
        <v>17</v>
      </c>
      <c r="BC665">
        <v>34</v>
      </c>
      <c r="BD665" t="s">
        <v>74</v>
      </c>
      <c r="BE665" t="s">
        <v>74</v>
      </c>
      <c r="BF665" t="s">
        <v>74</v>
      </c>
      <c r="BG665" t="s">
        <v>74</v>
      </c>
      <c r="BH665" t="s">
        <v>74</v>
      </c>
      <c r="BI665">
        <v>18</v>
      </c>
      <c r="BJ665" t="s">
        <v>3218</v>
      </c>
      <c r="BK665" t="s">
        <v>93</v>
      </c>
      <c r="BL665" t="s">
        <v>3218</v>
      </c>
      <c r="BM665" t="s">
        <v>6893</v>
      </c>
      <c r="BN665" t="s">
        <v>74</v>
      </c>
      <c r="BO665" t="s">
        <v>74</v>
      </c>
      <c r="BP665" t="s">
        <v>74</v>
      </c>
      <c r="BQ665" t="s">
        <v>74</v>
      </c>
      <c r="BR665" t="s">
        <v>96</v>
      </c>
      <c r="BS665" t="s">
        <v>6894</v>
      </c>
      <c r="BT665" t="str">
        <f>HYPERLINK("https%3A%2F%2Fwww.webofscience.com%2Fwos%2Fwoscc%2Ffull-record%2FWOS:A1994NP71600002","View Full Record in Web of Science")</f>
        <v>View Full Record in Web of Science</v>
      </c>
    </row>
    <row r="666" spans="1:72" x14ac:dyDescent="0.15">
      <c r="A666" t="s">
        <v>72</v>
      </c>
      <c r="B666" t="s">
        <v>6895</v>
      </c>
      <c r="C666" t="s">
        <v>74</v>
      </c>
      <c r="D666" t="s">
        <v>74</v>
      </c>
      <c r="E666" t="s">
        <v>74</v>
      </c>
      <c r="F666" t="s">
        <v>6895</v>
      </c>
      <c r="G666" t="s">
        <v>74</v>
      </c>
      <c r="H666" t="s">
        <v>74</v>
      </c>
      <c r="I666" t="s">
        <v>6896</v>
      </c>
      <c r="J666" t="s">
        <v>6897</v>
      </c>
      <c r="K666" t="s">
        <v>74</v>
      </c>
      <c r="L666" t="s">
        <v>74</v>
      </c>
      <c r="M666" t="s">
        <v>77</v>
      </c>
      <c r="N666" t="s">
        <v>78</v>
      </c>
      <c r="O666" t="s">
        <v>74</v>
      </c>
      <c r="P666" t="s">
        <v>74</v>
      </c>
      <c r="Q666" t="s">
        <v>74</v>
      </c>
      <c r="R666" t="s">
        <v>74</v>
      </c>
      <c r="S666" t="s">
        <v>74</v>
      </c>
      <c r="T666" t="s">
        <v>74</v>
      </c>
      <c r="U666" t="s">
        <v>6898</v>
      </c>
      <c r="V666" t="s">
        <v>6899</v>
      </c>
      <c r="W666" t="s">
        <v>6900</v>
      </c>
      <c r="X666" t="s">
        <v>6901</v>
      </c>
      <c r="Y666" t="s">
        <v>74</v>
      </c>
      <c r="Z666" t="s">
        <v>74</v>
      </c>
      <c r="AA666" t="s">
        <v>6902</v>
      </c>
      <c r="AB666" t="s">
        <v>6903</v>
      </c>
      <c r="AC666" t="s">
        <v>74</v>
      </c>
      <c r="AD666" t="s">
        <v>74</v>
      </c>
      <c r="AE666" t="s">
        <v>74</v>
      </c>
      <c r="AF666" t="s">
        <v>74</v>
      </c>
      <c r="AG666">
        <v>35</v>
      </c>
      <c r="AH666">
        <v>29</v>
      </c>
      <c r="AI666">
        <v>31</v>
      </c>
      <c r="AJ666">
        <v>0</v>
      </c>
      <c r="AK666">
        <v>2</v>
      </c>
      <c r="AL666" t="s">
        <v>6904</v>
      </c>
      <c r="AM666" t="s">
        <v>6905</v>
      </c>
      <c r="AN666" t="s">
        <v>6906</v>
      </c>
      <c r="AO666" t="s">
        <v>6907</v>
      </c>
      <c r="AP666" t="s">
        <v>6908</v>
      </c>
      <c r="AQ666" t="s">
        <v>74</v>
      </c>
      <c r="AR666" t="s">
        <v>6909</v>
      </c>
      <c r="AS666" t="s">
        <v>6910</v>
      </c>
      <c r="AT666" t="s">
        <v>74</v>
      </c>
      <c r="AU666">
        <v>1994</v>
      </c>
      <c r="AV666">
        <v>136</v>
      </c>
      <c r="AW666" t="s">
        <v>90</v>
      </c>
      <c r="AX666" t="s">
        <v>74</v>
      </c>
      <c r="AY666" t="s">
        <v>74</v>
      </c>
      <c r="AZ666" t="s">
        <v>74</v>
      </c>
      <c r="BA666" t="s">
        <v>74</v>
      </c>
      <c r="BB666">
        <v>335</v>
      </c>
      <c r="BC666">
        <v>347</v>
      </c>
      <c r="BD666" t="s">
        <v>74</v>
      </c>
      <c r="BE666" t="s">
        <v>6911</v>
      </c>
      <c r="BF666" t="str">
        <f>HYPERLINK("http://dx.doi.org/10.1007/BF01321062","http://dx.doi.org/10.1007/BF01321062")</f>
        <v>http://dx.doi.org/10.1007/BF01321062</v>
      </c>
      <c r="BG666" t="s">
        <v>74</v>
      </c>
      <c r="BH666" t="s">
        <v>74</v>
      </c>
      <c r="BI666">
        <v>13</v>
      </c>
      <c r="BJ666" t="s">
        <v>6912</v>
      </c>
      <c r="BK666" t="s">
        <v>93</v>
      </c>
      <c r="BL666" t="s">
        <v>6912</v>
      </c>
      <c r="BM666" t="s">
        <v>6913</v>
      </c>
      <c r="BN666">
        <v>7518225</v>
      </c>
      <c r="BO666" t="s">
        <v>4794</v>
      </c>
      <c r="BP666" t="s">
        <v>74</v>
      </c>
      <c r="BQ666" t="s">
        <v>74</v>
      </c>
      <c r="BR666" t="s">
        <v>96</v>
      </c>
      <c r="BS666" t="s">
        <v>6914</v>
      </c>
      <c r="BT666" t="str">
        <f>HYPERLINK("https%3A%2F%2Fwww.webofscience.com%2Fwos%2Fwoscc%2Ffull-record%2FWOS:A1994NT93700008","View Full Record in Web of Science")</f>
        <v>View Full Record in Web of Science</v>
      </c>
    </row>
    <row r="667" spans="1:72" x14ac:dyDescent="0.15">
      <c r="A667" t="s">
        <v>6915</v>
      </c>
      <c r="B667" t="s">
        <v>6916</v>
      </c>
      <c r="C667" t="s">
        <v>74</v>
      </c>
      <c r="D667" t="s">
        <v>6917</v>
      </c>
      <c r="E667" t="s">
        <v>74</v>
      </c>
      <c r="F667" t="s">
        <v>6916</v>
      </c>
      <c r="G667" t="s">
        <v>74</v>
      </c>
      <c r="H667" t="s">
        <v>74</v>
      </c>
      <c r="I667" t="s">
        <v>6918</v>
      </c>
      <c r="J667" t="s">
        <v>6919</v>
      </c>
      <c r="K667" t="s">
        <v>6920</v>
      </c>
      <c r="L667" t="s">
        <v>74</v>
      </c>
      <c r="M667" t="s">
        <v>77</v>
      </c>
      <c r="N667" t="s">
        <v>1188</v>
      </c>
      <c r="O667" t="s">
        <v>6921</v>
      </c>
      <c r="P667" t="s">
        <v>6922</v>
      </c>
      <c r="Q667" t="s">
        <v>6923</v>
      </c>
      <c r="R667" t="s">
        <v>74</v>
      </c>
      <c r="S667" t="s">
        <v>74</v>
      </c>
      <c r="T667" t="s">
        <v>74</v>
      </c>
      <c r="U667" t="s">
        <v>74</v>
      </c>
      <c r="V667" t="s">
        <v>6924</v>
      </c>
      <c r="W667" t="s">
        <v>74</v>
      </c>
      <c r="X667" t="s">
        <v>74</v>
      </c>
      <c r="Y667" t="s">
        <v>6925</v>
      </c>
      <c r="Z667" t="s">
        <v>74</v>
      </c>
      <c r="AA667" t="s">
        <v>74</v>
      </c>
      <c r="AB667" t="s">
        <v>74</v>
      </c>
      <c r="AC667" t="s">
        <v>74</v>
      </c>
      <c r="AD667" t="s">
        <v>74</v>
      </c>
      <c r="AE667" t="s">
        <v>74</v>
      </c>
      <c r="AF667" t="s">
        <v>74</v>
      </c>
      <c r="AG667">
        <v>7</v>
      </c>
      <c r="AH667">
        <v>1</v>
      </c>
      <c r="AI667">
        <v>1</v>
      </c>
      <c r="AJ667">
        <v>0</v>
      </c>
      <c r="AK667">
        <v>2</v>
      </c>
      <c r="AL667" t="s">
        <v>6926</v>
      </c>
      <c r="AM667" t="s">
        <v>109</v>
      </c>
      <c r="AN667" t="s">
        <v>6927</v>
      </c>
      <c r="AO667" t="s">
        <v>6928</v>
      </c>
      <c r="AP667" t="s">
        <v>74</v>
      </c>
      <c r="AQ667" t="s">
        <v>6929</v>
      </c>
      <c r="AR667" t="s">
        <v>6930</v>
      </c>
      <c r="AS667" t="s">
        <v>74</v>
      </c>
      <c r="AT667" t="s">
        <v>74</v>
      </c>
      <c r="AU667">
        <v>1994</v>
      </c>
      <c r="AV667">
        <v>14</v>
      </c>
      <c r="AW667">
        <v>6</v>
      </c>
      <c r="AX667" t="s">
        <v>74</v>
      </c>
      <c r="AY667" t="s">
        <v>74</v>
      </c>
      <c r="AZ667" t="s">
        <v>74</v>
      </c>
      <c r="BA667" t="s">
        <v>74</v>
      </c>
      <c r="BB667">
        <v>69</v>
      </c>
      <c r="BC667">
        <v>76</v>
      </c>
      <c r="BD667" t="s">
        <v>74</v>
      </c>
      <c r="BE667" t="s">
        <v>6931</v>
      </c>
      <c r="BF667" t="str">
        <f>HYPERLINK("http://dx.doi.org/10.1016/0273-1177(94)90008-6","http://dx.doi.org/10.1016/0273-1177(94)90008-6")</f>
        <v>http://dx.doi.org/10.1016/0273-1177(94)90008-6</v>
      </c>
      <c r="BG667" t="s">
        <v>74</v>
      </c>
      <c r="BH667" t="s">
        <v>74</v>
      </c>
      <c r="BI667">
        <v>8</v>
      </c>
      <c r="BJ667" t="s">
        <v>6932</v>
      </c>
      <c r="BK667" t="s">
        <v>1201</v>
      </c>
      <c r="BL667" t="s">
        <v>6933</v>
      </c>
      <c r="BM667" t="s">
        <v>6934</v>
      </c>
      <c r="BN667" t="s">
        <v>74</v>
      </c>
      <c r="BO667" t="s">
        <v>74</v>
      </c>
      <c r="BP667" t="s">
        <v>74</v>
      </c>
      <c r="BQ667" t="s">
        <v>74</v>
      </c>
      <c r="BR667" t="s">
        <v>96</v>
      </c>
      <c r="BS667" t="s">
        <v>6935</v>
      </c>
      <c r="BT667" t="str">
        <f>HYPERLINK("https%3A%2F%2Fwww.webofscience.com%2Fwos%2Fwoscc%2Ffull-record%2FWOS:A1994BA12C00007","View Full Record in Web of Science")</f>
        <v>View Full Record in Web of Science</v>
      </c>
    </row>
    <row r="668" spans="1:72" x14ac:dyDescent="0.15">
      <c r="A668" t="s">
        <v>72</v>
      </c>
      <c r="B668" t="s">
        <v>6936</v>
      </c>
      <c r="C668" t="s">
        <v>74</v>
      </c>
      <c r="D668" t="s">
        <v>74</v>
      </c>
      <c r="E668" t="s">
        <v>74</v>
      </c>
      <c r="F668" t="s">
        <v>6937</v>
      </c>
      <c r="G668" t="s">
        <v>74</v>
      </c>
      <c r="H668" t="s">
        <v>74</v>
      </c>
      <c r="I668" t="s">
        <v>6938</v>
      </c>
      <c r="J668" t="s">
        <v>6939</v>
      </c>
      <c r="K668" t="s">
        <v>74</v>
      </c>
      <c r="L668" t="s">
        <v>74</v>
      </c>
      <c r="M668" t="s">
        <v>77</v>
      </c>
      <c r="N668" t="s">
        <v>78</v>
      </c>
      <c r="O668" t="s">
        <v>74</v>
      </c>
      <c r="P668" t="s">
        <v>74</v>
      </c>
      <c r="Q668" t="s">
        <v>74</v>
      </c>
      <c r="R668" t="s">
        <v>74</v>
      </c>
      <c r="S668" t="s">
        <v>74</v>
      </c>
      <c r="T668" t="s">
        <v>74</v>
      </c>
      <c r="U668" t="s">
        <v>6940</v>
      </c>
      <c r="V668" t="s">
        <v>6941</v>
      </c>
      <c r="W668" t="s">
        <v>6942</v>
      </c>
      <c r="X668" t="s">
        <v>6943</v>
      </c>
      <c r="Y668" t="s">
        <v>6944</v>
      </c>
      <c r="Z668" t="s">
        <v>74</v>
      </c>
      <c r="AA668" t="s">
        <v>74</v>
      </c>
      <c r="AB668" t="s">
        <v>74</v>
      </c>
      <c r="AC668" t="s">
        <v>6945</v>
      </c>
      <c r="AD668" t="s">
        <v>6946</v>
      </c>
      <c r="AE668" t="s">
        <v>6947</v>
      </c>
      <c r="AF668" t="s">
        <v>74</v>
      </c>
      <c r="AG668">
        <v>55</v>
      </c>
      <c r="AH668">
        <v>9</v>
      </c>
      <c r="AI668">
        <v>9</v>
      </c>
      <c r="AJ668">
        <v>0</v>
      </c>
      <c r="AK668">
        <v>7</v>
      </c>
      <c r="AL668" t="s">
        <v>6948</v>
      </c>
      <c r="AM668" t="s">
        <v>84</v>
      </c>
      <c r="AN668" t="s">
        <v>6949</v>
      </c>
      <c r="AO668" t="s">
        <v>6950</v>
      </c>
      <c r="AP668" t="s">
        <v>6951</v>
      </c>
      <c r="AQ668" t="s">
        <v>74</v>
      </c>
      <c r="AR668" t="s">
        <v>6952</v>
      </c>
      <c r="AS668" t="s">
        <v>6953</v>
      </c>
      <c r="AT668" t="s">
        <v>6954</v>
      </c>
      <c r="AU668">
        <v>1994</v>
      </c>
      <c r="AV668">
        <v>31</v>
      </c>
      <c r="AW668" t="s">
        <v>1247</v>
      </c>
      <c r="AX668" t="s">
        <v>74</v>
      </c>
      <c r="AY668" t="s">
        <v>74</v>
      </c>
      <c r="AZ668" t="s">
        <v>6955</v>
      </c>
      <c r="BA668" t="s">
        <v>74</v>
      </c>
      <c r="BB668">
        <v>71</v>
      </c>
      <c r="BC668">
        <v>89</v>
      </c>
      <c r="BD668" t="s">
        <v>74</v>
      </c>
      <c r="BE668" t="s">
        <v>6956</v>
      </c>
      <c r="BF668" t="str">
        <f>HYPERLINK("http://dx.doi.org/10.1016/0169-8095(94)90034-5","http://dx.doi.org/10.1016/0169-8095(94)90034-5")</f>
        <v>http://dx.doi.org/10.1016/0169-8095(94)90034-5</v>
      </c>
      <c r="BG668" t="s">
        <v>74</v>
      </c>
      <c r="BH668" t="s">
        <v>74</v>
      </c>
      <c r="BI668">
        <v>19</v>
      </c>
      <c r="BJ668" t="s">
        <v>293</v>
      </c>
      <c r="BK668" t="s">
        <v>93</v>
      </c>
      <c r="BL668" t="s">
        <v>293</v>
      </c>
      <c r="BM668" t="s">
        <v>6957</v>
      </c>
      <c r="BN668" t="s">
        <v>74</v>
      </c>
      <c r="BO668" t="s">
        <v>74</v>
      </c>
      <c r="BP668" t="s">
        <v>74</v>
      </c>
      <c r="BQ668" t="s">
        <v>74</v>
      </c>
      <c r="BR668" t="s">
        <v>96</v>
      </c>
      <c r="BS668" t="s">
        <v>6958</v>
      </c>
      <c r="BT668" t="str">
        <f>HYPERLINK("https%3A%2F%2Fwww.webofscience.com%2Fwos%2Fwoscc%2Ffull-record%2FWOS:000208525800006","View Full Record in Web of Science")</f>
        <v>View Full Record in Web of Science</v>
      </c>
    </row>
    <row r="669" spans="1:72" x14ac:dyDescent="0.15">
      <c r="A669" t="s">
        <v>72</v>
      </c>
      <c r="B669" t="s">
        <v>6959</v>
      </c>
      <c r="C669" t="s">
        <v>74</v>
      </c>
      <c r="D669" t="s">
        <v>74</v>
      </c>
      <c r="E669" t="s">
        <v>74</v>
      </c>
      <c r="F669" t="s">
        <v>6959</v>
      </c>
      <c r="G669" t="s">
        <v>74</v>
      </c>
      <c r="H669" t="s">
        <v>74</v>
      </c>
      <c r="I669" t="s">
        <v>6960</v>
      </c>
      <c r="J669" t="s">
        <v>6961</v>
      </c>
      <c r="K669" t="s">
        <v>74</v>
      </c>
      <c r="L669" t="s">
        <v>74</v>
      </c>
      <c r="M669" t="s">
        <v>77</v>
      </c>
      <c r="N669" t="s">
        <v>78</v>
      </c>
      <c r="O669" t="s">
        <v>74</v>
      </c>
      <c r="P669" t="s">
        <v>74</v>
      </c>
      <c r="Q669" t="s">
        <v>74</v>
      </c>
      <c r="R669" t="s">
        <v>74</v>
      </c>
      <c r="S669" t="s">
        <v>74</v>
      </c>
      <c r="T669" t="s">
        <v>74</v>
      </c>
      <c r="U669" t="s">
        <v>6962</v>
      </c>
      <c r="V669" t="s">
        <v>6963</v>
      </c>
      <c r="W669" t="s">
        <v>6964</v>
      </c>
      <c r="X669" t="s">
        <v>6965</v>
      </c>
      <c r="Y669" t="s">
        <v>6966</v>
      </c>
      <c r="Z669" t="s">
        <v>74</v>
      </c>
      <c r="AA669" t="s">
        <v>2334</v>
      </c>
      <c r="AB669" t="s">
        <v>74</v>
      </c>
      <c r="AC669" t="s">
        <v>74</v>
      </c>
      <c r="AD669" t="s">
        <v>74</v>
      </c>
      <c r="AE669" t="s">
        <v>74</v>
      </c>
      <c r="AF669" t="s">
        <v>74</v>
      </c>
      <c r="AG669">
        <v>37</v>
      </c>
      <c r="AH669">
        <v>24</v>
      </c>
      <c r="AI669">
        <v>26</v>
      </c>
      <c r="AJ669">
        <v>0</v>
      </c>
      <c r="AK669">
        <v>7</v>
      </c>
      <c r="AL669" t="s">
        <v>1782</v>
      </c>
      <c r="AM669" t="s">
        <v>1783</v>
      </c>
      <c r="AN669" t="s">
        <v>1784</v>
      </c>
      <c r="AO669" t="s">
        <v>6967</v>
      </c>
      <c r="AP669" t="s">
        <v>74</v>
      </c>
      <c r="AQ669" t="s">
        <v>74</v>
      </c>
      <c r="AR669" t="s">
        <v>6968</v>
      </c>
      <c r="AS669" t="s">
        <v>6969</v>
      </c>
      <c r="AT669" t="s">
        <v>74</v>
      </c>
      <c r="AU669">
        <v>1994</v>
      </c>
      <c r="AV669">
        <v>42</v>
      </c>
      <c r="AW669">
        <v>1</v>
      </c>
      <c r="AX669" t="s">
        <v>74</v>
      </c>
      <c r="AY669" t="s">
        <v>74</v>
      </c>
      <c r="AZ669" t="s">
        <v>74</v>
      </c>
      <c r="BA669" t="s">
        <v>74</v>
      </c>
      <c r="BB669">
        <v>95</v>
      </c>
      <c r="BC669">
        <v>102</v>
      </c>
      <c r="BD669" t="s">
        <v>74</v>
      </c>
      <c r="BE669" t="s">
        <v>6970</v>
      </c>
      <c r="BF669" t="str">
        <f>HYPERLINK("http://dx.doi.org/10.1071/BT9940095","http://dx.doi.org/10.1071/BT9940095")</f>
        <v>http://dx.doi.org/10.1071/BT9940095</v>
      </c>
      <c r="BG669" t="s">
        <v>74</v>
      </c>
      <c r="BH669" t="s">
        <v>74</v>
      </c>
      <c r="BI669">
        <v>8</v>
      </c>
      <c r="BJ669" t="s">
        <v>5014</v>
      </c>
      <c r="BK669" t="s">
        <v>93</v>
      </c>
      <c r="BL669" t="s">
        <v>5014</v>
      </c>
      <c r="BM669" t="s">
        <v>6971</v>
      </c>
      <c r="BN669" t="s">
        <v>74</v>
      </c>
      <c r="BO669" t="s">
        <v>74</v>
      </c>
      <c r="BP669" t="s">
        <v>74</v>
      </c>
      <c r="BQ669" t="s">
        <v>74</v>
      </c>
      <c r="BR669" t="s">
        <v>96</v>
      </c>
      <c r="BS669" t="s">
        <v>6972</v>
      </c>
      <c r="BT669" t="str">
        <f>HYPERLINK("https%3A%2F%2Fwww.webofscience.com%2Fwos%2Fwoscc%2Ffull-record%2FWOS:A1994ND58000010","View Full Record in Web of Science")</f>
        <v>View Full Record in Web of Science</v>
      </c>
    </row>
    <row r="670" spans="1:72" x14ac:dyDescent="0.15">
      <c r="A670" t="s">
        <v>72</v>
      </c>
      <c r="B670" t="s">
        <v>6973</v>
      </c>
      <c r="C670" t="s">
        <v>74</v>
      </c>
      <c r="D670" t="s">
        <v>74</v>
      </c>
      <c r="E670" t="s">
        <v>74</v>
      </c>
      <c r="F670" t="s">
        <v>6973</v>
      </c>
      <c r="G670" t="s">
        <v>74</v>
      </c>
      <c r="H670" t="s">
        <v>74</v>
      </c>
      <c r="I670" t="s">
        <v>6974</v>
      </c>
      <c r="J670" t="s">
        <v>6975</v>
      </c>
      <c r="K670" t="s">
        <v>74</v>
      </c>
      <c r="L670" t="s">
        <v>74</v>
      </c>
      <c r="M670" t="s">
        <v>77</v>
      </c>
      <c r="N670" t="s">
        <v>78</v>
      </c>
      <c r="O670" t="s">
        <v>74</v>
      </c>
      <c r="P670" t="s">
        <v>74</v>
      </c>
      <c r="Q670" t="s">
        <v>74</v>
      </c>
      <c r="R670" t="s">
        <v>74</v>
      </c>
      <c r="S670" t="s">
        <v>74</v>
      </c>
      <c r="T670" t="s">
        <v>74</v>
      </c>
      <c r="U670" t="s">
        <v>6976</v>
      </c>
      <c r="V670" t="s">
        <v>6977</v>
      </c>
      <c r="W670" t="s">
        <v>6978</v>
      </c>
      <c r="X670" t="s">
        <v>6979</v>
      </c>
      <c r="Y670" t="s">
        <v>4084</v>
      </c>
      <c r="Z670" t="s">
        <v>74</v>
      </c>
      <c r="AA670" t="s">
        <v>6980</v>
      </c>
      <c r="AB670" t="s">
        <v>6981</v>
      </c>
      <c r="AC670" t="s">
        <v>74</v>
      </c>
      <c r="AD670" t="s">
        <v>74</v>
      </c>
      <c r="AE670" t="s">
        <v>74</v>
      </c>
      <c r="AF670" t="s">
        <v>74</v>
      </c>
      <c r="AG670">
        <v>41</v>
      </c>
      <c r="AH670">
        <v>27</v>
      </c>
      <c r="AI670">
        <v>27</v>
      </c>
      <c r="AJ670">
        <v>2</v>
      </c>
      <c r="AK670">
        <v>9</v>
      </c>
      <c r="AL670" t="s">
        <v>1782</v>
      </c>
      <c r="AM670" t="s">
        <v>1783</v>
      </c>
      <c r="AN670" t="s">
        <v>1784</v>
      </c>
      <c r="AO670" t="s">
        <v>6982</v>
      </c>
      <c r="AP670" t="s">
        <v>74</v>
      </c>
      <c r="AQ670" t="s">
        <v>74</v>
      </c>
      <c r="AR670" t="s">
        <v>6983</v>
      </c>
      <c r="AS670" t="s">
        <v>6984</v>
      </c>
      <c r="AT670" t="s">
        <v>74</v>
      </c>
      <c r="AU670">
        <v>1994</v>
      </c>
      <c r="AV670">
        <v>42</v>
      </c>
      <c r="AW670">
        <v>6</v>
      </c>
      <c r="AX670" t="s">
        <v>74</v>
      </c>
      <c r="AY670" t="s">
        <v>74</v>
      </c>
      <c r="AZ670" t="s">
        <v>74</v>
      </c>
      <c r="BA670" t="s">
        <v>74</v>
      </c>
      <c r="BB670">
        <v>723</v>
      </c>
      <c r="BC670">
        <v>732</v>
      </c>
      <c r="BD670" t="s">
        <v>74</v>
      </c>
      <c r="BE670" t="s">
        <v>6985</v>
      </c>
      <c r="BF670" t="str">
        <f>HYPERLINK("http://dx.doi.org/10.1071/ZO9940723","http://dx.doi.org/10.1071/ZO9940723")</f>
        <v>http://dx.doi.org/10.1071/ZO9940723</v>
      </c>
      <c r="BG670" t="s">
        <v>74</v>
      </c>
      <c r="BH670" t="s">
        <v>74</v>
      </c>
      <c r="BI670">
        <v>10</v>
      </c>
      <c r="BJ670" t="s">
        <v>1041</v>
      </c>
      <c r="BK670" t="s">
        <v>93</v>
      </c>
      <c r="BL670" t="s">
        <v>1041</v>
      </c>
      <c r="BM670" t="s">
        <v>6986</v>
      </c>
      <c r="BN670" t="s">
        <v>74</v>
      </c>
      <c r="BO670" t="s">
        <v>74</v>
      </c>
      <c r="BP670" t="s">
        <v>74</v>
      </c>
      <c r="BQ670" t="s">
        <v>74</v>
      </c>
      <c r="BR670" t="s">
        <v>96</v>
      </c>
      <c r="BS670" t="s">
        <v>6987</v>
      </c>
      <c r="BT670" t="str">
        <f>HYPERLINK("https%3A%2F%2Fwww.webofscience.com%2Fwos%2Fwoscc%2Ffull-record%2FWOS:A1994PZ56300004","View Full Record in Web of Science")</f>
        <v>View Full Record in Web of Science</v>
      </c>
    </row>
    <row r="671" spans="1:72" x14ac:dyDescent="0.15">
      <c r="A671" t="s">
        <v>6915</v>
      </c>
      <c r="B671" t="s">
        <v>6988</v>
      </c>
      <c r="C671" t="s">
        <v>74</v>
      </c>
      <c r="D671" t="s">
        <v>6989</v>
      </c>
      <c r="E671" t="s">
        <v>74</v>
      </c>
      <c r="F671" t="s">
        <v>6988</v>
      </c>
      <c r="G671" t="s">
        <v>74</v>
      </c>
      <c r="H671" t="s">
        <v>74</v>
      </c>
      <c r="I671" t="s">
        <v>6990</v>
      </c>
      <c r="J671" t="s">
        <v>6991</v>
      </c>
      <c r="K671" t="s">
        <v>6992</v>
      </c>
      <c r="L671" t="s">
        <v>74</v>
      </c>
      <c r="M671" t="s">
        <v>77</v>
      </c>
      <c r="N671" t="s">
        <v>794</v>
      </c>
      <c r="O671" t="s">
        <v>74</v>
      </c>
      <c r="P671" t="s">
        <v>74</v>
      </c>
      <c r="Q671" t="s">
        <v>74</v>
      </c>
      <c r="R671" t="s">
        <v>74</v>
      </c>
      <c r="S671" t="s">
        <v>74</v>
      </c>
      <c r="T671" t="s">
        <v>74</v>
      </c>
      <c r="U671" t="s">
        <v>6993</v>
      </c>
      <c r="V671" t="s">
        <v>6994</v>
      </c>
      <c r="W671" t="s">
        <v>74</v>
      </c>
      <c r="X671" t="s">
        <v>74</v>
      </c>
      <c r="Y671" t="s">
        <v>6995</v>
      </c>
      <c r="Z671" t="s">
        <v>74</v>
      </c>
      <c r="AA671" t="s">
        <v>74</v>
      </c>
      <c r="AB671" t="s">
        <v>74</v>
      </c>
      <c r="AC671" t="s">
        <v>74</v>
      </c>
      <c r="AD671" t="s">
        <v>74</v>
      </c>
      <c r="AE671" t="s">
        <v>74</v>
      </c>
      <c r="AF671" t="s">
        <v>74</v>
      </c>
      <c r="AG671">
        <v>9</v>
      </c>
      <c r="AH671">
        <v>6</v>
      </c>
      <c r="AI671">
        <v>6</v>
      </c>
      <c r="AJ671">
        <v>0</v>
      </c>
      <c r="AK671">
        <v>1</v>
      </c>
      <c r="AL671" t="s">
        <v>6926</v>
      </c>
      <c r="AM671" t="s">
        <v>109</v>
      </c>
      <c r="AN671" t="s">
        <v>6996</v>
      </c>
      <c r="AO671" t="s">
        <v>6928</v>
      </c>
      <c r="AP671" t="s">
        <v>74</v>
      </c>
      <c r="AQ671" t="s">
        <v>6997</v>
      </c>
      <c r="AR671" t="s">
        <v>6998</v>
      </c>
      <c r="AS671" t="s">
        <v>74</v>
      </c>
      <c r="AT671" t="s">
        <v>74</v>
      </c>
      <c r="AU671">
        <v>1994</v>
      </c>
      <c r="AV671">
        <v>14</v>
      </c>
      <c r="AW671">
        <v>2</v>
      </c>
      <c r="AX671" t="s">
        <v>74</v>
      </c>
      <c r="AY671" t="s">
        <v>74</v>
      </c>
      <c r="AZ671" t="s">
        <v>74</v>
      </c>
      <c r="BA671" t="s">
        <v>74</v>
      </c>
      <c r="BB671">
        <v>89</v>
      </c>
      <c r="BC671">
        <v>93</v>
      </c>
      <c r="BD671" t="s">
        <v>74</v>
      </c>
      <c r="BE671" t="s">
        <v>6999</v>
      </c>
      <c r="BF671" t="str">
        <f>HYPERLINK("http://dx.doi.org/10.1016/0273-1177(94)90072-8","http://dx.doi.org/10.1016/0273-1177(94)90072-8")</f>
        <v>http://dx.doi.org/10.1016/0273-1177(94)90072-8</v>
      </c>
      <c r="BG671" t="s">
        <v>74</v>
      </c>
      <c r="BH671" t="s">
        <v>74</v>
      </c>
      <c r="BI671">
        <v>5</v>
      </c>
      <c r="BJ671" t="s">
        <v>6932</v>
      </c>
      <c r="BK671" t="s">
        <v>93</v>
      </c>
      <c r="BL671" t="s">
        <v>6933</v>
      </c>
      <c r="BM671" t="s">
        <v>7000</v>
      </c>
      <c r="BN671" t="s">
        <v>74</v>
      </c>
      <c r="BO671" t="s">
        <v>74</v>
      </c>
      <c r="BP671" t="s">
        <v>74</v>
      </c>
      <c r="BQ671" t="s">
        <v>74</v>
      </c>
      <c r="BR671" t="s">
        <v>96</v>
      </c>
      <c r="BS671" t="s">
        <v>7001</v>
      </c>
      <c r="BT671" t="str">
        <f>HYPERLINK("https%3A%2F%2Fwww.webofscience.com%2Fwos%2Fwoscc%2Ffull-record%2FWOS:A1993BZ78B00013","View Full Record in Web of Science")</f>
        <v>View Full Record in Web of Science</v>
      </c>
    </row>
    <row r="672" spans="1:72" x14ac:dyDescent="0.15">
      <c r="A672" t="s">
        <v>6915</v>
      </c>
      <c r="B672" t="s">
        <v>7002</v>
      </c>
      <c r="C672" t="s">
        <v>74</v>
      </c>
      <c r="D672" t="s">
        <v>6989</v>
      </c>
      <c r="E672" t="s">
        <v>74</v>
      </c>
      <c r="F672" t="s">
        <v>7002</v>
      </c>
      <c r="G672" t="s">
        <v>74</v>
      </c>
      <c r="H672" t="s">
        <v>74</v>
      </c>
      <c r="I672" t="s">
        <v>7003</v>
      </c>
      <c r="J672" t="s">
        <v>6991</v>
      </c>
      <c r="K672" t="s">
        <v>6992</v>
      </c>
      <c r="L672" t="s">
        <v>74</v>
      </c>
      <c r="M672" t="s">
        <v>77</v>
      </c>
      <c r="N672" t="s">
        <v>794</v>
      </c>
      <c r="O672" t="s">
        <v>74</v>
      </c>
      <c r="P672" t="s">
        <v>74</v>
      </c>
      <c r="Q672" t="s">
        <v>74</v>
      </c>
      <c r="R672" t="s">
        <v>74</v>
      </c>
      <c r="S672" t="s">
        <v>74</v>
      </c>
      <c r="T672" t="s">
        <v>74</v>
      </c>
      <c r="U672" t="s">
        <v>74</v>
      </c>
      <c r="V672" t="s">
        <v>7004</v>
      </c>
      <c r="W672" t="s">
        <v>74</v>
      </c>
      <c r="X672" t="s">
        <v>74</v>
      </c>
      <c r="Y672" t="s">
        <v>7005</v>
      </c>
      <c r="Z672" t="s">
        <v>74</v>
      </c>
      <c r="AA672" t="s">
        <v>74</v>
      </c>
      <c r="AB672" t="s">
        <v>74</v>
      </c>
      <c r="AC672" t="s">
        <v>74</v>
      </c>
      <c r="AD672" t="s">
        <v>74</v>
      </c>
      <c r="AE672" t="s">
        <v>74</v>
      </c>
      <c r="AF672" t="s">
        <v>74</v>
      </c>
      <c r="AG672">
        <v>8</v>
      </c>
      <c r="AH672">
        <v>1</v>
      </c>
      <c r="AI672">
        <v>1</v>
      </c>
      <c r="AJ672">
        <v>0</v>
      </c>
      <c r="AK672">
        <v>0</v>
      </c>
      <c r="AL672" t="s">
        <v>6926</v>
      </c>
      <c r="AM672" t="s">
        <v>109</v>
      </c>
      <c r="AN672" t="s">
        <v>6996</v>
      </c>
      <c r="AO672" t="s">
        <v>6928</v>
      </c>
      <c r="AP672" t="s">
        <v>74</v>
      </c>
      <c r="AQ672" t="s">
        <v>6997</v>
      </c>
      <c r="AR672" t="s">
        <v>6998</v>
      </c>
      <c r="AS672" t="s">
        <v>74</v>
      </c>
      <c r="AT672" t="s">
        <v>74</v>
      </c>
      <c r="AU672">
        <v>1994</v>
      </c>
      <c r="AV672">
        <v>14</v>
      </c>
      <c r="AW672">
        <v>2</v>
      </c>
      <c r="AX672" t="s">
        <v>74</v>
      </c>
      <c r="AY672" t="s">
        <v>74</v>
      </c>
      <c r="AZ672" t="s">
        <v>74</v>
      </c>
      <c r="BA672" t="s">
        <v>74</v>
      </c>
      <c r="BB672">
        <v>191</v>
      </c>
      <c r="BC672">
        <v>200</v>
      </c>
      <c r="BD672" t="s">
        <v>74</v>
      </c>
      <c r="BE672" t="s">
        <v>74</v>
      </c>
      <c r="BF672" t="s">
        <v>74</v>
      </c>
      <c r="BG672" t="s">
        <v>74</v>
      </c>
      <c r="BH672" t="s">
        <v>74</v>
      </c>
      <c r="BI672">
        <v>10</v>
      </c>
      <c r="BJ672" t="s">
        <v>6932</v>
      </c>
      <c r="BK672" t="s">
        <v>93</v>
      </c>
      <c r="BL672" t="s">
        <v>6933</v>
      </c>
      <c r="BM672" t="s">
        <v>7000</v>
      </c>
      <c r="BN672" t="s">
        <v>74</v>
      </c>
      <c r="BO672" t="s">
        <v>74</v>
      </c>
      <c r="BP672" t="s">
        <v>74</v>
      </c>
      <c r="BQ672" t="s">
        <v>74</v>
      </c>
      <c r="BR672" t="s">
        <v>96</v>
      </c>
      <c r="BS672" t="s">
        <v>7006</v>
      </c>
      <c r="BT672" t="str">
        <f>HYPERLINK("https%3A%2F%2Fwww.webofscience.com%2Fwos%2Fwoscc%2Ffull-record%2FWOS:A1993BZ78B00030","View Full Record in Web of Science")</f>
        <v>View Full Record in Web of Science</v>
      </c>
    </row>
    <row r="673" spans="1:72" x14ac:dyDescent="0.15">
      <c r="A673" t="s">
        <v>6915</v>
      </c>
      <c r="B673" t="s">
        <v>7007</v>
      </c>
      <c r="C673" t="s">
        <v>74</v>
      </c>
      <c r="D673" t="s">
        <v>6989</v>
      </c>
      <c r="E673" t="s">
        <v>74</v>
      </c>
      <c r="F673" t="s">
        <v>7007</v>
      </c>
      <c r="G673" t="s">
        <v>74</v>
      </c>
      <c r="H673" t="s">
        <v>74</v>
      </c>
      <c r="I673" t="s">
        <v>7008</v>
      </c>
      <c r="J673" t="s">
        <v>6991</v>
      </c>
      <c r="K673" t="s">
        <v>6992</v>
      </c>
      <c r="L673" t="s">
        <v>74</v>
      </c>
      <c r="M673" t="s">
        <v>77</v>
      </c>
      <c r="N673" t="s">
        <v>794</v>
      </c>
      <c r="O673" t="s">
        <v>74</v>
      </c>
      <c r="P673" t="s">
        <v>74</v>
      </c>
      <c r="Q673" t="s">
        <v>74</v>
      </c>
      <c r="R673" t="s">
        <v>74</v>
      </c>
      <c r="S673" t="s">
        <v>74</v>
      </c>
      <c r="T673" t="s">
        <v>74</v>
      </c>
      <c r="U673" t="s">
        <v>74</v>
      </c>
      <c r="V673" t="s">
        <v>7009</v>
      </c>
      <c r="W673" t="s">
        <v>7010</v>
      </c>
      <c r="X673" t="s">
        <v>7011</v>
      </c>
      <c r="Y673" t="s">
        <v>7012</v>
      </c>
      <c r="Z673" t="s">
        <v>74</v>
      </c>
      <c r="AA673" t="s">
        <v>74</v>
      </c>
      <c r="AB673" t="s">
        <v>74</v>
      </c>
      <c r="AC673" t="s">
        <v>74</v>
      </c>
      <c r="AD673" t="s">
        <v>74</v>
      </c>
      <c r="AE673" t="s">
        <v>74</v>
      </c>
      <c r="AF673" t="s">
        <v>74</v>
      </c>
      <c r="AG673">
        <v>11</v>
      </c>
      <c r="AH673">
        <v>6</v>
      </c>
      <c r="AI673">
        <v>6</v>
      </c>
      <c r="AJ673">
        <v>0</v>
      </c>
      <c r="AK673">
        <v>0</v>
      </c>
      <c r="AL673" t="s">
        <v>6926</v>
      </c>
      <c r="AM673" t="s">
        <v>109</v>
      </c>
      <c r="AN673" t="s">
        <v>6996</v>
      </c>
      <c r="AO673" t="s">
        <v>6928</v>
      </c>
      <c r="AP673" t="s">
        <v>74</v>
      </c>
      <c r="AQ673" t="s">
        <v>6997</v>
      </c>
      <c r="AR673" t="s">
        <v>6998</v>
      </c>
      <c r="AS673" t="s">
        <v>74</v>
      </c>
      <c r="AT673" t="s">
        <v>74</v>
      </c>
      <c r="AU673">
        <v>1994</v>
      </c>
      <c r="AV673">
        <v>14</v>
      </c>
      <c r="AW673">
        <v>2</v>
      </c>
      <c r="AX673" t="s">
        <v>74</v>
      </c>
      <c r="AY673" t="s">
        <v>74</v>
      </c>
      <c r="AZ673" t="s">
        <v>74</v>
      </c>
      <c r="BA673" t="s">
        <v>74</v>
      </c>
      <c r="BB673">
        <v>201</v>
      </c>
      <c r="BC673">
        <v>209</v>
      </c>
      <c r="BD673" t="s">
        <v>74</v>
      </c>
      <c r="BE673" t="s">
        <v>7013</v>
      </c>
      <c r="BF673" t="str">
        <f>HYPERLINK("http://dx.doi.org/10.1016/0273-1177(94)90090-6","http://dx.doi.org/10.1016/0273-1177(94)90090-6")</f>
        <v>http://dx.doi.org/10.1016/0273-1177(94)90090-6</v>
      </c>
      <c r="BG673" t="s">
        <v>74</v>
      </c>
      <c r="BH673" t="s">
        <v>74</v>
      </c>
      <c r="BI673">
        <v>9</v>
      </c>
      <c r="BJ673" t="s">
        <v>6932</v>
      </c>
      <c r="BK673" t="s">
        <v>93</v>
      </c>
      <c r="BL673" t="s">
        <v>6933</v>
      </c>
      <c r="BM673" t="s">
        <v>7000</v>
      </c>
      <c r="BN673" t="s">
        <v>74</v>
      </c>
      <c r="BO673" t="s">
        <v>74</v>
      </c>
      <c r="BP673" t="s">
        <v>74</v>
      </c>
      <c r="BQ673" t="s">
        <v>74</v>
      </c>
      <c r="BR673" t="s">
        <v>96</v>
      </c>
      <c r="BS673" t="s">
        <v>7014</v>
      </c>
      <c r="BT673" t="str">
        <f>HYPERLINK("https%3A%2F%2Fwww.webofscience.com%2Fwos%2Fwoscc%2Ffull-record%2FWOS:A1993BZ78B00031","View Full Record in Web of Science")</f>
        <v>View Full Record in Web of Science</v>
      </c>
    </row>
    <row r="674" spans="1:72" x14ac:dyDescent="0.15">
      <c r="A674" t="s">
        <v>72</v>
      </c>
      <c r="B674" t="s">
        <v>7015</v>
      </c>
      <c r="C674" t="s">
        <v>74</v>
      </c>
      <c r="D674" t="s">
        <v>74</v>
      </c>
      <c r="E674" t="s">
        <v>74</v>
      </c>
      <c r="F674" t="s">
        <v>7015</v>
      </c>
      <c r="G674" t="s">
        <v>74</v>
      </c>
      <c r="H674" t="s">
        <v>74</v>
      </c>
      <c r="I674" t="s">
        <v>7016</v>
      </c>
      <c r="J674" t="s">
        <v>7017</v>
      </c>
      <c r="K674" t="s">
        <v>74</v>
      </c>
      <c r="L674" t="s">
        <v>74</v>
      </c>
      <c r="M674" t="s">
        <v>77</v>
      </c>
      <c r="N674" t="s">
        <v>78</v>
      </c>
      <c r="O674" t="s">
        <v>74</v>
      </c>
      <c r="P674" t="s">
        <v>74</v>
      </c>
      <c r="Q674" t="s">
        <v>74</v>
      </c>
      <c r="R674" t="s">
        <v>74</v>
      </c>
      <c r="S674" t="s">
        <v>74</v>
      </c>
      <c r="T674" t="s">
        <v>7018</v>
      </c>
      <c r="U674" t="s">
        <v>7019</v>
      </c>
      <c r="V674" t="s">
        <v>7020</v>
      </c>
      <c r="W674" t="s">
        <v>7021</v>
      </c>
      <c r="X674" t="s">
        <v>74</v>
      </c>
      <c r="Y674" t="s">
        <v>7022</v>
      </c>
      <c r="Z674" t="s">
        <v>74</v>
      </c>
      <c r="AA674" t="s">
        <v>7023</v>
      </c>
      <c r="AB674" t="s">
        <v>7024</v>
      </c>
      <c r="AC674" t="s">
        <v>74</v>
      </c>
      <c r="AD674" t="s">
        <v>74</v>
      </c>
      <c r="AE674" t="s">
        <v>74</v>
      </c>
      <c r="AF674" t="s">
        <v>74</v>
      </c>
      <c r="AG674">
        <v>33</v>
      </c>
      <c r="AH674">
        <v>5</v>
      </c>
      <c r="AI674">
        <v>7</v>
      </c>
      <c r="AJ674">
        <v>1</v>
      </c>
      <c r="AK674">
        <v>9</v>
      </c>
      <c r="AL674" t="s">
        <v>7025</v>
      </c>
      <c r="AM674" t="s">
        <v>109</v>
      </c>
      <c r="AN674" t="s">
        <v>7026</v>
      </c>
      <c r="AO674" t="s">
        <v>7027</v>
      </c>
      <c r="AP674" t="s">
        <v>74</v>
      </c>
      <c r="AQ674" t="s">
        <v>74</v>
      </c>
      <c r="AR674" t="s">
        <v>7028</v>
      </c>
      <c r="AS674" t="s">
        <v>7029</v>
      </c>
      <c r="AT674" t="s">
        <v>74</v>
      </c>
      <c r="AU674">
        <v>1994</v>
      </c>
      <c r="AV674">
        <v>70</v>
      </c>
      <c r="AW674">
        <v>3</v>
      </c>
      <c r="AX674" t="s">
        <v>74</v>
      </c>
      <c r="AY674" t="s">
        <v>74</v>
      </c>
      <c r="AZ674" t="s">
        <v>74</v>
      </c>
      <c r="BA674" t="s">
        <v>74</v>
      </c>
      <c r="BB674">
        <v>211</v>
      </c>
      <c r="BC674">
        <v>218</v>
      </c>
      <c r="BD674" t="s">
        <v>74</v>
      </c>
      <c r="BE674" t="s">
        <v>7030</v>
      </c>
      <c r="BF674" t="str">
        <f>HYPERLINK("http://dx.doi.org/10.1016/0006-3207(94)90165-1","http://dx.doi.org/10.1016/0006-3207(94)90165-1")</f>
        <v>http://dx.doi.org/10.1016/0006-3207(94)90165-1</v>
      </c>
      <c r="BG674" t="s">
        <v>74</v>
      </c>
      <c r="BH674" t="s">
        <v>74</v>
      </c>
      <c r="BI674">
        <v>8</v>
      </c>
      <c r="BJ674" t="s">
        <v>7031</v>
      </c>
      <c r="BK674" t="s">
        <v>93</v>
      </c>
      <c r="BL674" t="s">
        <v>144</v>
      </c>
      <c r="BM674" t="s">
        <v>7032</v>
      </c>
      <c r="BN674" t="s">
        <v>74</v>
      </c>
      <c r="BO674" t="s">
        <v>74</v>
      </c>
      <c r="BP674" t="s">
        <v>74</v>
      </c>
      <c r="BQ674" t="s">
        <v>74</v>
      </c>
      <c r="BR674" t="s">
        <v>96</v>
      </c>
      <c r="BS674" t="s">
        <v>7033</v>
      </c>
      <c r="BT674" t="str">
        <f>HYPERLINK("https%3A%2F%2Fwww.webofscience.com%2Fwos%2Fwoscc%2Ffull-record%2FWOS:A1994PP96500003","View Full Record in Web of Science")</f>
        <v>View Full Record in Web of Science</v>
      </c>
    </row>
    <row r="675" spans="1:72" x14ac:dyDescent="0.15">
      <c r="A675" t="s">
        <v>72</v>
      </c>
      <c r="B675" t="s">
        <v>7034</v>
      </c>
      <c r="C675" t="s">
        <v>74</v>
      </c>
      <c r="D675" t="s">
        <v>74</v>
      </c>
      <c r="E675" t="s">
        <v>74</v>
      </c>
      <c r="F675" t="s">
        <v>7034</v>
      </c>
      <c r="G675" t="s">
        <v>74</v>
      </c>
      <c r="H675" t="s">
        <v>74</v>
      </c>
      <c r="I675" t="s">
        <v>7035</v>
      </c>
      <c r="J675" t="s">
        <v>7017</v>
      </c>
      <c r="K675" t="s">
        <v>74</v>
      </c>
      <c r="L675" t="s">
        <v>74</v>
      </c>
      <c r="M675" t="s">
        <v>77</v>
      </c>
      <c r="N675" t="s">
        <v>78</v>
      </c>
      <c r="O675" t="s">
        <v>74</v>
      </c>
      <c r="P675" t="s">
        <v>74</v>
      </c>
      <c r="Q675" t="s">
        <v>74</v>
      </c>
      <c r="R675" t="s">
        <v>74</v>
      </c>
      <c r="S675" t="s">
        <v>74</v>
      </c>
      <c r="T675" t="s">
        <v>7036</v>
      </c>
      <c r="U675" t="s">
        <v>7037</v>
      </c>
      <c r="V675" t="s">
        <v>7038</v>
      </c>
      <c r="W675" t="s">
        <v>74</v>
      </c>
      <c r="X675" t="s">
        <v>74</v>
      </c>
      <c r="Y675" t="s">
        <v>7039</v>
      </c>
      <c r="Z675" t="s">
        <v>74</v>
      </c>
      <c r="AA675" t="s">
        <v>74</v>
      </c>
      <c r="AB675" t="s">
        <v>74</v>
      </c>
      <c r="AC675" t="s">
        <v>74</v>
      </c>
      <c r="AD675" t="s">
        <v>74</v>
      </c>
      <c r="AE675" t="s">
        <v>74</v>
      </c>
      <c r="AF675" t="s">
        <v>74</v>
      </c>
      <c r="AG675">
        <v>53</v>
      </c>
      <c r="AH675">
        <v>143</v>
      </c>
      <c r="AI675">
        <v>156</v>
      </c>
      <c r="AJ675">
        <v>1</v>
      </c>
      <c r="AK675">
        <v>45</v>
      </c>
      <c r="AL675" t="s">
        <v>7025</v>
      </c>
      <c r="AM675" t="s">
        <v>109</v>
      </c>
      <c r="AN675" t="s">
        <v>7040</v>
      </c>
      <c r="AO675" t="s">
        <v>7027</v>
      </c>
      <c r="AP675" t="s">
        <v>7041</v>
      </c>
      <c r="AQ675" t="s">
        <v>74</v>
      </c>
      <c r="AR675" t="s">
        <v>7028</v>
      </c>
      <c r="AS675" t="s">
        <v>7029</v>
      </c>
      <c r="AT675" t="s">
        <v>74</v>
      </c>
      <c r="AU675">
        <v>1994</v>
      </c>
      <c r="AV675">
        <v>67</v>
      </c>
      <c r="AW675">
        <v>2</v>
      </c>
      <c r="AX675" t="s">
        <v>74</v>
      </c>
      <c r="AY675" t="s">
        <v>74</v>
      </c>
      <c r="AZ675" t="s">
        <v>74</v>
      </c>
      <c r="BA675" t="s">
        <v>74</v>
      </c>
      <c r="BB675">
        <v>97</v>
      </c>
      <c r="BC675">
        <v>104</v>
      </c>
      <c r="BD675" t="s">
        <v>74</v>
      </c>
      <c r="BE675" t="s">
        <v>7042</v>
      </c>
      <c r="BF675" t="str">
        <f>HYPERLINK("http://dx.doi.org/10.1016/0006-3207(94)90353-0","http://dx.doi.org/10.1016/0006-3207(94)90353-0")</f>
        <v>http://dx.doi.org/10.1016/0006-3207(94)90353-0</v>
      </c>
      <c r="BG675" t="s">
        <v>74</v>
      </c>
      <c r="BH675" t="s">
        <v>74</v>
      </c>
      <c r="BI675">
        <v>8</v>
      </c>
      <c r="BJ675" t="s">
        <v>7031</v>
      </c>
      <c r="BK675" t="s">
        <v>93</v>
      </c>
      <c r="BL675" t="s">
        <v>144</v>
      </c>
      <c r="BM675" t="s">
        <v>7043</v>
      </c>
      <c r="BN675" t="s">
        <v>74</v>
      </c>
      <c r="BO675" t="s">
        <v>74</v>
      </c>
      <c r="BP675" t="s">
        <v>74</v>
      </c>
      <c r="BQ675" t="s">
        <v>74</v>
      </c>
      <c r="BR675" t="s">
        <v>96</v>
      </c>
      <c r="BS675" t="s">
        <v>7044</v>
      </c>
      <c r="BT675" t="str">
        <f>HYPERLINK("https%3A%2F%2Fwww.webofscience.com%2Fwos%2Fwoscc%2Ffull-record%2FWOS:A1994MT61400001","View Full Record in Web of Science")</f>
        <v>View Full Record in Web of Science</v>
      </c>
    </row>
    <row r="676" spans="1:72" x14ac:dyDescent="0.15">
      <c r="A676" t="s">
        <v>5988</v>
      </c>
      <c r="B676" t="s">
        <v>7045</v>
      </c>
      <c r="C676" t="s">
        <v>74</v>
      </c>
      <c r="D676" t="s">
        <v>7046</v>
      </c>
      <c r="E676" t="s">
        <v>74</v>
      </c>
      <c r="F676" t="s">
        <v>7045</v>
      </c>
      <c r="G676" t="s">
        <v>74</v>
      </c>
      <c r="H676" t="s">
        <v>74</v>
      </c>
      <c r="I676" t="s">
        <v>7047</v>
      </c>
      <c r="J676" t="s">
        <v>7048</v>
      </c>
      <c r="K676" t="s">
        <v>7049</v>
      </c>
      <c r="L676" t="s">
        <v>74</v>
      </c>
      <c r="M676" t="s">
        <v>77</v>
      </c>
      <c r="N676" t="s">
        <v>5994</v>
      </c>
      <c r="O676" t="s">
        <v>7050</v>
      </c>
      <c r="P676" t="s">
        <v>7051</v>
      </c>
      <c r="Q676" t="s">
        <v>7052</v>
      </c>
      <c r="R676" t="s">
        <v>74</v>
      </c>
      <c r="S676" t="s">
        <v>7053</v>
      </c>
      <c r="T676" t="s">
        <v>7054</v>
      </c>
      <c r="U676" t="s">
        <v>74</v>
      </c>
      <c r="V676" t="s">
        <v>74</v>
      </c>
      <c r="W676" t="s">
        <v>7055</v>
      </c>
      <c r="X676" t="s">
        <v>7056</v>
      </c>
      <c r="Y676" t="s">
        <v>74</v>
      </c>
      <c r="Z676" t="s">
        <v>74</v>
      </c>
      <c r="AA676" t="s">
        <v>74</v>
      </c>
      <c r="AB676" t="s">
        <v>74</v>
      </c>
      <c r="AC676" t="s">
        <v>74</v>
      </c>
      <c r="AD676" t="s">
        <v>74</v>
      </c>
      <c r="AE676" t="s">
        <v>74</v>
      </c>
      <c r="AF676" t="s">
        <v>74</v>
      </c>
      <c r="AG676">
        <v>0</v>
      </c>
      <c r="AH676">
        <v>15</v>
      </c>
      <c r="AI676">
        <v>15</v>
      </c>
      <c r="AJ676">
        <v>0</v>
      </c>
      <c r="AK676">
        <v>1</v>
      </c>
      <c r="AL676" t="s">
        <v>7057</v>
      </c>
      <c r="AM676" t="s">
        <v>7058</v>
      </c>
      <c r="AN676" t="s">
        <v>7059</v>
      </c>
      <c r="AO676" t="s">
        <v>74</v>
      </c>
      <c r="AP676" t="s">
        <v>74</v>
      </c>
      <c r="AQ676" t="s">
        <v>7060</v>
      </c>
      <c r="AR676" t="s">
        <v>7061</v>
      </c>
      <c r="AS676" t="s">
        <v>74</v>
      </c>
      <c r="AT676" t="s">
        <v>74</v>
      </c>
      <c r="AU676">
        <v>1994</v>
      </c>
      <c r="AV676" t="s">
        <v>74</v>
      </c>
      <c r="AW676" t="s">
        <v>74</v>
      </c>
      <c r="AX676" t="s">
        <v>74</v>
      </c>
      <c r="AY676" t="s">
        <v>74</v>
      </c>
      <c r="AZ676" t="s">
        <v>74</v>
      </c>
      <c r="BA676" t="s">
        <v>74</v>
      </c>
      <c r="BB676">
        <v>167</v>
      </c>
      <c r="BC676">
        <v>171</v>
      </c>
      <c r="BD676" t="s">
        <v>74</v>
      </c>
      <c r="BE676" t="s">
        <v>74</v>
      </c>
      <c r="BF676" t="s">
        <v>74</v>
      </c>
      <c r="BG676" t="s">
        <v>74</v>
      </c>
      <c r="BH676" t="s">
        <v>74</v>
      </c>
      <c r="BI676">
        <v>5</v>
      </c>
      <c r="BJ676" t="s">
        <v>7062</v>
      </c>
      <c r="BK676" t="s">
        <v>6008</v>
      </c>
      <c r="BL676" t="s">
        <v>7063</v>
      </c>
      <c r="BM676" t="s">
        <v>7064</v>
      </c>
      <c r="BN676" t="s">
        <v>74</v>
      </c>
      <c r="BO676" t="s">
        <v>74</v>
      </c>
      <c r="BP676" t="s">
        <v>74</v>
      </c>
      <c r="BQ676" t="s">
        <v>74</v>
      </c>
      <c r="BR676" t="s">
        <v>96</v>
      </c>
      <c r="BS676" t="s">
        <v>7065</v>
      </c>
      <c r="BT676" t="str">
        <f>HYPERLINK("https%3A%2F%2Fwww.webofscience.com%2Fwos%2Fwoscc%2Ffull-record%2FWOS:A1994BC23C00032","View Full Record in Web of Science")</f>
        <v>View Full Record in Web of Science</v>
      </c>
    </row>
    <row r="677" spans="1:72" x14ac:dyDescent="0.15">
      <c r="A677" t="s">
        <v>5988</v>
      </c>
      <c r="B677" t="s">
        <v>7066</v>
      </c>
      <c r="C677" t="s">
        <v>74</v>
      </c>
      <c r="D677" t="s">
        <v>7046</v>
      </c>
      <c r="E677" t="s">
        <v>74</v>
      </c>
      <c r="F677" t="s">
        <v>7066</v>
      </c>
      <c r="G677" t="s">
        <v>74</v>
      </c>
      <c r="H677" t="s">
        <v>74</v>
      </c>
      <c r="I677" t="s">
        <v>7067</v>
      </c>
      <c r="J677" t="s">
        <v>7048</v>
      </c>
      <c r="K677" t="s">
        <v>7049</v>
      </c>
      <c r="L677" t="s">
        <v>74</v>
      </c>
      <c r="M677" t="s">
        <v>77</v>
      </c>
      <c r="N677" t="s">
        <v>5994</v>
      </c>
      <c r="O677" t="s">
        <v>7050</v>
      </c>
      <c r="P677" t="s">
        <v>7051</v>
      </c>
      <c r="Q677" t="s">
        <v>7052</v>
      </c>
      <c r="R677" t="s">
        <v>74</v>
      </c>
      <c r="S677" t="s">
        <v>7053</v>
      </c>
      <c r="T677" t="s">
        <v>7068</v>
      </c>
      <c r="U677" t="s">
        <v>74</v>
      </c>
      <c r="V677" t="s">
        <v>74</v>
      </c>
      <c r="W677" t="s">
        <v>7069</v>
      </c>
      <c r="X677" t="s">
        <v>7070</v>
      </c>
      <c r="Y677" t="s">
        <v>74</v>
      </c>
      <c r="Z677" t="s">
        <v>74</v>
      </c>
      <c r="AA677" t="s">
        <v>74</v>
      </c>
      <c r="AB677" t="s">
        <v>74</v>
      </c>
      <c r="AC677" t="s">
        <v>74</v>
      </c>
      <c r="AD677" t="s">
        <v>74</v>
      </c>
      <c r="AE677" t="s">
        <v>74</v>
      </c>
      <c r="AF677" t="s">
        <v>74</v>
      </c>
      <c r="AG677">
        <v>0</v>
      </c>
      <c r="AH677">
        <v>11</v>
      </c>
      <c r="AI677">
        <v>14</v>
      </c>
      <c r="AJ677">
        <v>0</v>
      </c>
      <c r="AK677">
        <v>0</v>
      </c>
      <c r="AL677" t="s">
        <v>7057</v>
      </c>
      <c r="AM677" t="s">
        <v>7058</v>
      </c>
      <c r="AN677" t="s">
        <v>7059</v>
      </c>
      <c r="AO677" t="s">
        <v>74</v>
      </c>
      <c r="AP677" t="s">
        <v>74</v>
      </c>
      <c r="AQ677" t="s">
        <v>7060</v>
      </c>
      <c r="AR677" t="s">
        <v>7061</v>
      </c>
      <c r="AS677" t="s">
        <v>74</v>
      </c>
      <c r="AT677" t="s">
        <v>74</v>
      </c>
      <c r="AU677">
        <v>1994</v>
      </c>
      <c r="AV677" t="s">
        <v>74</v>
      </c>
      <c r="AW677" t="s">
        <v>74</v>
      </c>
      <c r="AX677" t="s">
        <v>74</v>
      </c>
      <c r="AY677" t="s">
        <v>74</v>
      </c>
      <c r="AZ677" t="s">
        <v>74</v>
      </c>
      <c r="BA677" t="s">
        <v>74</v>
      </c>
      <c r="BB677">
        <v>205</v>
      </c>
      <c r="BC677">
        <v>210</v>
      </c>
      <c r="BD677" t="s">
        <v>74</v>
      </c>
      <c r="BE677" t="s">
        <v>74</v>
      </c>
      <c r="BF677" t="s">
        <v>74</v>
      </c>
      <c r="BG677" t="s">
        <v>74</v>
      </c>
      <c r="BH677" t="s">
        <v>74</v>
      </c>
      <c r="BI677">
        <v>6</v>
      </c>
      <c r="BJ677" t="s">
        <v>7062</v>
      </c>
      <c r="BK677" t="s">
        <v>6008</v>
      </c>
      <c r="BL677" t="s">
        <v>7063</v>
      </c>
      <c r="BM677" t="s">
        <v>7064</v>
      </c>
      <c r="BN677" t="s">
        <v>74</v>
      </c>
      <c r="BO677" t="s">
        <v>74</v>
      </c>
      <c r="BP677" t="s">
        <v>74</v>
      </c>
      <c r="BQ677" t="s">
        <v>74</v>
      </c>
      <c r="BR677" t="s">
        <v>96</v>
      </c>
      <c r="BS677" t="s">
        <v>7071</v>
      </c>
      <c r="BT677" t="str">
        <f>HYPERLINK("https%3A%2F%2Fwww.webofscience.com%2Fwos%2Fwoscc%2Ffull-record%2FWOS:A1994BC23C00040","View Full Record in Web of Science")</f>
        <v>View Full Record in Web of Science</v>
      </c>
    </row>
    <row r="678" spans="1:72" x14ac:dyDescent="0.15">
      <c r="A678" t="s">
        <v>72</v>
      </c>
      <c r="B678" t="s">
        <v>5176</v>
      </c>
      <c r="C678" t="s">
        <v>74</v>
      </c>
      <c r="D678" t="s">
        <v>74</v>
      </c>
      <c r="E678" t="s">
        <v>74</v>
      </c>
      <c r="F678" t="s">
        <v>5176</v>
      </c>
      <c r="G678" t="s">
        <v>74</v>
      </c>
      <c r="H678" t="s">
        <v>74</v>
      </c>
      <c r="I678" t="s">
        <v>7072</v>
      </c>
      <c r="J678" t="s">
        <v>7073</v>
      </c>
      <c r="K678" t="s">
        <v>74</v>
      </c>
      <c r="L678" t="s">
        <v>74</v>
      </c>
      <c r="M678" t="s">
        <v>77</v>
      </c>
      <c r="N678" t="s">
        <v>78</v>
      </c>
      <c r="O678" t="s">
        <v>74</v>
      </c>
      <c r="P678" t="s">
        <v>74</v>
      </c>
      <c r="Q678" t="s">
        <v>74</v>
      </c>
      <c r="R678" t="s">
        <v>74</v>
      </c>
      <c r="S678" t="s">
        <v>74</v>
      </c>
      <c r="T678" t="s">
        <v>7074</v>
      </c>
      <c r="U678" t="s">
        <v>74</v>
      </c>
      <c r="V678" t="s">
        <v>7075</v>
      </c>
      <c r="W678" t="s">
        <v>74</v>
      </c>
      <c r="X678" t="s">
        <v>74</v>
      </c>
      <c r="Y678" t="s">
        <v>2128</v>
      </c>
      <c r="Z678" t="s">
        <v>74</v>
      </c>
      <c r="AA678" t="s">
        <v>5182</v>
      </c>
      <c r="AB678" t="s">
        <v>5183</v>
      </c>
      <c r="AC678" t="s">
        <v>74</v>
      </c>
      <c r="AD678" t="s">
        <v>74</v>
      </c>
      <c r="AE678" t="s">
        <v>74</v>
      </c>
      <c r="AF678" t="s">
        <v>74</v>
      </c>
      <c r="AG678">
        <v>0</v>
      </c>
      <c r="AH678">
        <v>8</v>
      </c>
      <c r="AI678">
        <v>8</v>
      </c>
      <c r="AJ678">
        <v>0</v>
      </c>
      <c r="AK678">
        <v>0</v>
      </c>
      <c r="AL678" t="s">
        <v>7076</v>
      </c>
      <c r="AM678" t="s">
        <v>7077</v>
      </c>
      <c r="AN678" t="s">
        <v>7078</v>
      </c>
      <c r="AO678" t="s">
        <v>7079</v>
      </c>
      <c r="AP678" t="s">
        <v>74</v>
      </c>
      <c r="AQ678" t="s">
        <v>74</v>
      </c>
      <c r="AR678" t="s">
        <v>7080</v>
      </c>
      <c r="AS678" t="s">
        <v>7081</v>
      </c>
      <c r="AT678" t="s">
        <v>74</v>
      </c>
      <c r="AU678">
        <v>1994</v>
      </c>
      <c r="AV678">
        <v>61</v>
      </c>
      <c r="AW678">
        <v>1</v>
      </c>
      <c r="AX678" t="s">
        <v>74</v>
      </c>
      <c r="AY678" t="s">
        <v>74</v>
      </c>
      <c r="AZ678" t="s">
        <v>74</v>
      </c>
      <c r="BA678" t="s">
        <v>74</v>
      </c>
      <c r="BB678">
        <v>83</v>
      </c>
      <c r="BC678">
        <v>87</v>
      </c>
      <c r="BD678" t="s">
        <v>74</v>
      </c>
      <c r="BE678" t="s">
        <v>7082</v>
      </c>
      <c r="BF678" t="str">
        <f>HYPERLINK("http://dx.doi.org/10.1080/11250009409355863","http://dx.doi.org/10.1080/11250009409355863")</f>
        <v>http://dx.doi.org/10.1080/11250009409355863</v>
      </c>
      <c r="BG678" t="s">
        <v>74</v>
      </c>
      <c r="BH678" t="s">
        <v>74</v>
      </c>
      <c r="BI678">
        <v>5</v>
      </c>
      <c r="BJ678" t="s">
        <v>1041</v>
      </c>
      <c r="BK678" t="s">
        <v>93</v>
      </c>
      <c r="BL678" t="s">
        <v>1041</v>
      </c>
      <c r="BM678" t="s">
        <v>7083</v>
      </c>
      <c r="BN678" t="s">
        <v>74</v>
      </c>
      <c r="BO678" t="s">
        <v>334</v>
      </c>
      <c r="BP678" t="s">
        <v>74</v>
      </c>
      <c r="BQ678" t="s">
        <v>74</v>
      </c>
      <c r="BR678" t="s">
        <v>96</v>
      </c>
      <c r="BS678" t="s">
        <v>7084</v>
      </c>
      <c r="BT678" t="str">
        <f>HYPERLINK("https%3A%2F%2Fwww.webofscience.com%2Fwos%2Fwoscc%2Ffull-record%2FWOS:A1994NJ27300011","View Full Record in Web of Science")</f>
        <v>View Full Record in Web of Science</v>
      </c>
    </row>
    <row r="679" spans="1:72" x14ac:dyDescent="0.15">
      <c r="A679" t="s">
        <v>72</v>
      </c>
      <c r="B679" t="s">
        <v>7085</v>
      </c>
      <c r="C679" t="s">
        <v>74</v>
      </c>
      <c r="D679" t="s">
        <v>74</v>
      </c>
      <c r="E679" t="s">
        <v>74</v>
      </c>
      <c r="F679" t="s">
        <v>7085</v>
      </c>
      <c r="G679" t="s">
        <v>74</v>
      </c>
      <c r="H679" t="s">
        <v>74</v>
      </c>
      <c r="I679" t="s">
        <v>7086</v>
      </c>
      <c r="J679" t="s">
        <v>7087</v>
      </c>
      <c r="K679" t="s">
        <v>74</v>
      </c>
      <c r="L679" t="s">
        <v>74</v>
      </c>
      <c r="M679" t="s">
        <v>77</v>
      </c>
      <c r="N679" t="s">
        <v>78</v>
      </c>
      <c r="O679" t="s">
        <v>74</v>
      </c>
      <c r="P679" t="s">
        <v>74</v>
      </c>
      <c r="Q679" t="s">
        <v>74</v>
      </c>
      <c r="R679" t="s">
        <v>74</v>
      </c>
      <c r="S679" t="s">
        <v>74</v>
      </c>
      <c r="T679" t="s">
        <v>74</v>
      </c>
      <c r="U679" t="s">
        <v>7088</v>
      </c>
      <c r="V679" t="s">
        <v>74</v>
      </c>
      <c r="W679" t="s">
        <v>7089</v>
      </c>
      <c r="X679" t="s">
        <v>7090</v>
      </c>
      <c r="Y679" t="s">
        <v>7091</v>
      </c>
      <c r="Z679" t="s">
        <v>74</v>
      </c>
      <c r="AA679" t="s">
        <v>7092</v>
      </c>
      <c r="AB679" t="s">
        <v>7093</v>
      </c>
      <c r="AC679" t="s">
        <v>74</v>
      </c>
      <c r="AD679" t="s">
        <v>74</v>
      </c>
      <c r="AE679" t="s">
        <v>74</v>
      </c>
      <c r="AF679" t="s">
        <v>74</v>
      </c>
      <c r="AG679">
        <v>22</v>
      </c>
      <c r="AH679">
        <v>14</v>
      </c>
      <c r="AI679">
        <v>14</v>
      </c>
      <c r="AJ679">
        <v>0</v>
      </c>
      <c r="AK679">
        <v>0</v>
      </c>
      <c r="AL679" t="s">
        <v>153</v>
      </c>
      <c r="AM679" t="s">
        <v>84</v>
      </c>
      <c r="AN679" t="s">
        <v>154</v>
      </c>
      <c r="AO679" t="s">
        <v>7094</v>
      </c>
      <c r="AP679" t="s">
        <v>74</v>
      </c>
      <c r="AQ679" t="s">
        <v>74</v>
      </c>
      <c r="AR679" t="s">
        <v>7095</v>
      </c>
      <c r="AS679" t="s">
        <v>7096</v>
      </c>
      <c r="AT679" t="s">
        <v>6954</v>
      </c>
      <c r="AU679">
        <v>1994</v>
      </c>
      <c r="AV679">
        <v>52</v>
      </c>
      <c r="AW679">
        <v>1</v>
      </c>
      <c r="AX679" t="s">
        <v>74</v>
      </c>
      <c r="AY679" t="s">
        <v>74</v>
      </c>
      <c r="AZ679" t="s">
        <v>74</v>
      </c>
      <c r="BA679" t="s">
        <v>74</v>
      </c>
      <c r="BB679">
        <v>117</v>
      </c>
      <c r="BC679">
        <v>124</v>
      </c>
      <c r="BD679" t="s">
        <v>74</v>
      </c>
      <c r="BE679" t="s">
        <v>74</v>
      </c>
      <c r="BF679" t="s">
        <v>74</v>
      </c>
      <c r="BG679" t="s">
        <v>74</v>
      </c>
      <c r="BH679" t="s">
        <v>74</v>
      </c>
      <c r="BI679">
        <v>8</v>
      </c>
      <c r="BJ679" t="s">
        <v>7097</v>
      </c>
      <c r="BK679" t="s">
        <v>93</v>
      </c>
      <c r="BL679" t="s">
        <v>7098</v>
      </c>
      <c r="BM679" t="s">
        <v>7099</v>
      </c>
      <c r="BN679">
        <v>8130406</v>
      </c>
      <c r="BO679" t="s">
        <v>74</v>
      </c>
      <c r="BP679" t="s">
        <v>74</v>
      </c>
      <c r="BQ679" t="s">
        <v>74</v>
      </c>
      <c r="BR679" t="s">
        <v>96</v>
      </c>
      <c r="BS679" t="s">
        <v>7100</v>
      </c>
      <c r="BT679" t="str">
        <f>HYPERLINK("https%3A%2F%2Fwww.webofscience.com%2Fwos%2Fwoscc%2Ffull-record%2FWOS:A1994MG02300018","View Full Record in Web of Science")</f>
        <v>View Full Record in Web of Science</v>
      </c>
    </row>
    <row r="680" spans="1:72" x14ac:dyDescent="0.15">
      <c r="A680" t="s">
        <v>72</v>
      </c>
      <c r="B680" t="s">
        <v>7101</v>
      </c>
      <c r="C680" t="s">
        <v>74</v>
      </c>
      <c r="D680" t="s">
        <v>74</v>
      </c>
      <c r="E680" t="s">
        <v>74</v>
      </c>
      <c r="F680" t="s">
        <v>7101</v>
      </c>
      <c r="G680" t="s">
        <v>74</v>
      </c>
      <c r="H680" t="s">
        <v>74</v>
      </c>
      <c r="I680" t="s">
        <v>7102</v>
      </c>
      <c r="J680" t="s">
        <v>652</v>
      </c>
      <c r="K680" t="s">
        <v>74</v>
      </c>
      <c r="L680" t="s">
        <v>74</v>
      </c>
      <c r="M680" t="s">
        <v>77</v>
      </c>
      <c r="N680" t="s">
        <v>78</v>
      </c>
      <c r="O680" t="s">
        <v>74</v>
      </c>
      <c r="P680" t="s">
        <v>74</v>
      </c>
      <c r="Q680" t="s">
        <v>74</v>
      </c>
      <c r="R680" t="s">
        <v>74</v>
      </c>
      <c r="S680" t="s">
        <v>74</v>
      </c>
      <c r="T680" t="s">
        <v>74</v>
      </c>
      <c r="U680" t="s">
        <v>7103</v>
      </c>
      <c r="V680" t="s">
        <v>7104</v>
      </c>
      <c r="W680" t="s">
        <v>74</v>
      </c>
      <c r="X680" t="s">
        <v>74</v>
      </c>
      <c r="Y680" t="s">
        <v>7105</v>
      </c>
      <c r="Z680" t="s">
        <v>74</v>
      </c>
      <c r="AA680" t="s">
        <v>7106</v>
      </c>
      <c r="AB680" t="s">
        <v>7107</v>
      </c>
      <c r="AC680" t="s">
        <v>74</v>
      </c>
      <c r="AD680" t="s">
        <v>74</v>
      </c>
      <c r="AE680" t="s">
        <v>74</v>
      </c>
      <c r="AF680" t="s">
        <v>74</v>
      </c>
      <c r="AG680">
        <v>37</v>
      </c>
      <c r="AH680">
        <v>28</v>
      </c>
      <c r="AI680">
        <v>28</v>
      </c>
      <c r="AJ680">
        <v>0</v>
      </c>
      <c r="AK680">
        <v>8</v>
      </c>
      <c r="AL680" t="s">
        <v>656</v>
      </c>
      <c r="AM680" t="s">
        <v>657</v>
      </c>
      <c r="AN680" t="s">
        <v>3152</v>
      </c>
      <c r="AO680" t="s">
        <v>659</v>
      </c>
      <c r="AP680" t="s">
        <v>660</v>
      </c>
      <c r="AQ680" t="s">
        <v>74</v>
      </c>
      <c r="AR680" t="s">
        <v>661</v>
      </c>
      <c r="AS680" t="s">
        <v>662</v>
      </c>
      <c r="AT680" t="s">
        <v>6954</v>
      </c>
      <c r="AU680">
        <v>1994</v>
      </c>
      <c r="AV680">
        <v>31</v>
      </c>
      <c r="AW680">
        <v>1</v>
      </c>
      <c r="AX680" t="s">
        <v>74</v>
      </c>
      <c r="AY680" t="s">
        <v>74</v>
      </c>
      <c r="AZ680" t="s">
        <v>74</v>
      </c>
      <c r="BA680" t="s">
        <v>74</v>
      </c>
      <c r="BB680">
        <v>128</v>
      </c>
      <c r="BC680">
        <v>138</v>
      </c>
      <c r="BD680" t="s">
        <v>74</v>
      </c>
      <c r="BE680" t="s">
        <v>7108</v>
      </c>
      <c r="BF680" t="str">
        <f>HYPERLINK("http://dx.doi.org/10.1139/e94-011","http://dx.doi.org/10.1139/e94-011")</f>
        <v>http://dx.doi.org/10.1139/e94-011</v>
      </c>
      <c r="BG680" t="s">
        <v>74</v>
      </c>
      <c r="BH680" t="s">
        <v>74</v>
      </c>
      <c r="BI680">
        <v>11</v>
      </c>
      <c r="BJ680" t="s">
        <v>187</v>
      </c>
      <c r="BK680" t="s">
        <v>93</v>
      </c>
      <c r="BL680" t="s">
        <v>188</v>
      </c>
      <c r="BM680" t="s">
        <v>7109</v>
      </c>
      <c r="BN680" t="s">
        <v>74</v>
      </c>
      <c r="BO680" t="s">
        <v>74</v>
      </c>
      <c r="BP680" t="s">
        <v>74</v>
      </c>
      <c r="BQ680" t="s">
        <v>74</v>
      </c>
      <c r="BR680" t="s">
        <v>96</v>
      </c>
      <c r="BS680" t="s">
        <v>7110</v>
      </c>
      <c r="BT680" t="str">
        <f>HYPERLINK("https%3A%2F%2Fwww.webofscience.com%2Fwos%2Fwoscc%2Ffull-record%2FWOS:A1994NJ81100011","View Full Record in Web of Science")</f>
        <v>View Full Record in Web of Science</v>
      </c>
    </row>
    <row r="681" spans="1:72" x14ac:dyDescent="0.15">
      <c r="A681" t="s">
        <v>72</v>
      </c>
      <c r="B681" t="s">
        <v>7111</v>
      </c>
      <c r="C681" t="s">
        <v>74</v>
      </c>
      <c r="D681" t="s">
        <v>74</v>
      </c>
      <c r="E681" t="s">
        <v>74</v>
      </c>
      <c r="F681" t="s">
        <v>7111</v>
      </c>
      <c r="G681" t="s">
        <v>74</v>
      </c>
      <c r="H681" t="s">
        <v>74</v>
      </c>
      <c r="I681" t="s">
        <v>7112</v>
      </c>
      <c r="J681" t="s">
        <v>7113</v>
      </c>
      <c r="K681" t="s">
        <v>74</v>
      </c>
      <c r="L681" t="s">
        <v>74</v>
      </c>
      <c r="M681" t="s">
        <v>77</v>
      </c>
      <c r="N681" t="s">
        <v>78</v>
      </c>
      <c r="O681" t="s">
        <v>74</v>
      </c>
      <c r="P681" t="s">
        <v>74</v>
      </c>
      <c r="Q681" t="s">
        <v>74</v>
      </c>
      <c r="R681" t="s">
        <v>74</v>
      </c>
      <c r="S681" t="s">
        <v>74</v>
      </c>
      <c r="T681" t="s">
        <v>74</v>
      </c>
      <c r="U681" t="s">
        <v>7114</v>
      </c>
      <c r="V681" t="s">
        <v>7115</v>
      </c>
      <c r="W681" t="s">
        <v>7116</v>
      </c>
      <c r="X681" t="s">
        <v>7117</v>
      </c>
      <c r="Y681" t="s">
        <v>7118</v>
      </c>
      <c r="Z681" t="s">
        <v>74</v>
      </c>
      <c r="AA681" t="s">
        <v>74</v>
      </c>
      <c r="AB681" t="s">
        <v>74</v>
      </c>
      <c r="AC681" t="s">
        <v>74</v>
      </c>
      <c r="AD681" t="s">
        <v>74</v>
      </c>
      <c r="AE681" t="s">
        <v>74</v>
      </c>
      <c r="AF681" t="s">
        <v>74</v>
      </c>
      <c r="AG681">
        <v>25</v>
      </c>
      <c r="AH681">
        <v>44</v>
      </c>
      <c r="AI681">
        <v>46</v>
      </c>
      <c r="AJ681">
        <v>0</v>
      </c>
      <c r="AK681">
        <v>24</v>
      </c>
      <c r="AL681" t="s">
        <v>1968</v>
      </c>
      <c r="AM681" t="s">
        <v>657</v>
      </c>
      <c r="AN681" t="s">
        <v>1969</v>
      </c>
      <c r="AO681" t="s">
        <v>3153</v>
      </c>
      <c r="AP681" t="s">
        <v>74</v>
      </c>
      <c r="AQ681" t="s">
        <v>74</v>
      </c>
      <c r="AR681" t="s">
        <v>3155</v>
      </c>
      <c r="AS681" t="s">
        <v>7119</v>
      </c>
      <c r="AT681" t="s">
        <v>6954</v>
      </c>
      <c r="AU681">
        <v>1994</v>
      </c>
      <c r="AV681">
        <v>72</v>
      </c>
      <c r="AW681">
        <v>1</v>
      </c>
      <c r="AX681" t="s">
        <v>74</v>
      </c>
      <c r="AY681" t="s">
        <v>74</v>
      </c>
      <c r="AZ681" t="s">
        <v>74</v>
      </c>
      <c r="BA681" t="s">
        <v>74</v>
      </c>
      <c r="BB681">
        <v>118</v>
      </c>
      <c r="BC681">
        <v>125</v>
      </c>
      <c r="BD681" t="s">
        <v>74</v>
      </c>
      <c r="BE681" t="s">
        <v>7120</v>
      </c>
      <c r="BF681" t="str">
        <f>HYPERLINK("http://dx.doi.org/10.1139/z94-015","http://dx.doi.org/10.1139/z94-015")</f>
        <v>http://dx.doi.org/10.1139/z94-015</v>
      </c>
      <c r="BG681" t="s">
        <v>74</v>
      </c>
      <c r="BH681" t="s">
        <v>74</v>
      </c>
      <c r="BI681">
        <v>8</v>
      </c>
      <c r="BJ681" t="s">
        <v>1041</v>
      </c>
      <c r="BK681" t="s">
        <v>93</v>
      </c>
      <c r="BL681" t="s">
        <v>1041</v>
      </c>
      <c r="BM681" t="s">
        <v>7121</v>
      </c>
      <c r="BN681" t="s">
        <v>74</v>
      </c>
      <c r="BO681" t="s">
        <v>74</v>
      </c>
      <c r="BP681" t="s">
        <v>74</v>
      </c>
      <c r="BQ681" t="s">
        <v>74</v>
      </c>
      <c r="BR681" t="s">
        <v>96</v>
      </c>
      <c r="BS681" t="s">
        <v>7122</v>
      </c>
      <c r="BT681" t="str">
        <f>HYPERLINK("https%3A%2F%2Fwww.webofscience.com%2Fwos%2Fwoscc%2Ffull-record%2FWOS:A1994NK85100015","View Full Record in Web of Science")</f>
        <v>View Full Record in Web of Science</v>
      </c>
    </row>
    <row r="682" spans="1:72" x14ac:dyDescent="0.15">
      <c r="A682" t="s">
        <v>72</v>
      </c>
      <c r="B682" t="s">
        <v>7123</v>
      </c>
      <c r="C682" t="s">
        <v>74</v>
      </c>
      <c r="D682" t="s">
        <v>74</v>
      </c>
      <c r="E682" t="s">
        <v>74</v>
      </c>
      <c r="F682" t="s">
        <v>7123</v>
      </c>
      <c r="G682" t="s">
        <v>74</v>
      </c>
      <c r="H682" t="s">
        <v>74</v>
      </c>
      <c r="I682" t="s">
        <v>7124</v>
      </c>
      <c r="J682" t="s">
        <v>7125</v>
      </c>
      <c r="K682" t="s">
        <v>74</v>
      </c>
      <c r="L682" t="s">
        <v>74</v>
      </c>
      <c r="M682" t="s">
        <v>77</v>
      </c>
      <c r="N682" t="s">
        <v>78</v>
      </c>
      <c r="O682" t="s">
        <v>74</v>
      </c>
      <c r="P682" t="s">
        <v>74</v>
      </c>
      <c r="Q682" t="s">
        <v>74</v>
      </c>
      <c r="R682" t="s">
        <v>74</v>
      </c>
      <c r="S682" t="s">
        <v>74</v>
      </c>
      <c r="T682" t="s">
        <v>7126</v>
      </c>
      <c r="U682" t="s">
        <v>7127</v>
      </c>
      <c r="V682" t="s">
        <v>7128</v>
      </c>
      <c r="W682" t="s">
        <v>7129</v>
      </c>
      <c r="X682" t="s">
        <v>7130</v>
      </c>
      <c r="Y682" t="s">
        <v>7131</v>
      </c>
      <c r="Z682" t="s">
        <v>74</v>
      </c>
      <c r="AA682" t="s">
        <v>74</v>
      </c>
      <c r="AB682" t="s">
        <v>7132</v>
      </c>
      <c r="AC682" t="s">
        <v>7133</v>
      </c>
      <c r="AD682" t="s">
        <v>7134</v>
      </c>
      <c r="AE682" t="s">
        <v>74</v>
      </c>
      <c r="AF682" t="s">
        <v>74</v>
      </c>
      <c r="AG682">
        <v>31</v>
      </c>
      <c r="AH682">
        <v>20</v>
      </c>
      <c r="AI682">
        <v>20</v>
      </c>
      <c r="AJ682">
        <v>0</v>
      </c>
      <c r="AK682">
        <v>5</v>
      </c>
      <c r="AL682" t="s">
        <v>4532</v>
      </c>
      <c r="AM682" t="s">
        <v>84</v>
      </c>
      <c r="AN682" t="s">
        <v>4533</v>
      </c>
      <c r="AO682" t="s">
        <v>7135</v>
      </c>
      <c r="AP682" t="s">
        <v>74</v>
      </c>
      <c r="AQ682" t="s">
        <v>74</v>
      </c>
      <c r="AR682" t="s">
        <v>7136</v>
      </c>
      <c r="AS682" t="s">
        <v>7137</v>
      </c>
      <c r="AT682" t="s">
        <v>74</v>
      </c>
      <c r="AU682">
        <v>1994</v>
      </c>
      <c r="AV682">
        <v>28</v>
      </c>
      <c r="AW682">
        <v>4</v>
      </c>
      <c r="AX682" t="s">
        <v>74</v>
      </c>
      <c r="AY682" t="s">
        <v>74</v>
      </c>
      <c r="AZ682" t="s">
        <v>74</v>
      </c>
      <c r="BA682" t="s">
        <v>74</v>
      </c>
      <c r="BB682">
        <v>327</v>
      </c>
      <c r="BC682">
        <v>332</v>
      </c>
      <c r="BD682" t="s">
        <v>74</v>
      </c>
      <c r="BE682" t="s">
        <v>7138</v>
      </c>
      <c r="BF682" t="str">
        <f>HYPERLINK("http://dx.doi.org/10.1002/cm.970280406","http://dx.doi.org/10.1002/cm.970280406")</f>
        <v>http://dx.doi.org/10.1002/cm.970280406</v>
      </c>
      <c r="BG682" t="s">
        <v>74</v>
      </c>
      <c r="BH682" t="s">
        <v>74</v>
      </c>
      <c r="BI682">
        <v>6</v>
      </c>
      <c r="BJ682" t="s">
        <v>7139</v>
      </c>
      <c r="BK682" t="s">
        <v>93</v>
      </c>
      <c r="BL682" t="s">
        <v>7139</v>
      </c>
      <c r="BM682" t="s">
        <v>7140</v>
      </c>
      <c r="BN682">
        <v>7954859</v>
      </c>
      <c r="BO682" t="s">
        <v>74</v>
      </c>
      <c r="BP682" t="s">
        <v>74</v>
      </c>
      <c r="BQ682" t="s">
        <v>74</v>
      </c>
      <c r="BR682" t="s">
        <v>96</v>
      </c>
      <c r="BS682" t="s">
        <v>7141</v>
      </c>
      <c r="BT682" t="str">
        <f>HYPERLINK("https%3A%2F%2Fwww.webofscience.com%2Fwos%2Fwoscc%2Ffull-record%2FWOS:A1994NZ37500005","View Full Record in Web of Science")</f>
        <v>View Full Record in Web of Science</v>
      </c>
    </row>
    <row r="683" spans="1:72" x14ac:dyDescent="0.15">
      <c r="A683" t="s">
        <v>5988</v>
      </c>
      <c r="B683" t="s">
        <v>7142</v>
      </c>
      <c r="C683" t="s">
        <v>74</v>
      </c>
      <c r="D683" t="s">
        <v>7143</v>
      </c>
      <c r="E683" t="s">
        <v>74</v>
      </c>
      <c r="F683" t="s">
        <v>7142</v>
      </c>
      <c r="G683" t="s">
        <v>74</v>
      </c>
      <c r="H683" t="s">
        <v>74</v>
      </c>
      <c r="I683" t="s">
        <v>7144</v>
      </c>
      <c r="J683" t="s">
        <v>7145</v>
      </c>
      <c r="K683" t="s">
        <v>7146</v>
      </c>
      <c r="L683" t="s">
        <v>74</v>
      </c>
      <c r="M683" t="s">
        <v>77</v>
      </c>
      <c r="N683" t="s">
        <v>5994</v>
      </c>
      <c r="O683" t="s">
        <v>7147</v>
      </c>
      <c r="P683" t="s">
        <v>7148</v>
      </c>
      <c r="Q683" t="s">
        <v>7149</v>
      </c>
      <c r="R683" t="s">
        <v>74</v>
      </c>
      <c r="S683" t="s">
        <v>7150</v>
      </c>
      <c r="T683" t="s">
        <v>74</v>
      </c>
      <c r="U683" t="s">
        <v>74</v>
      </c>
      <c r="V683" t="s">
        <v>74</v>
      </c>
      <c r="W683" t="s">
        <v>7151</v>
      </c>
      <c r="X683" t="s">
        <v>7152</v>
      </c>
      <c r="Y683" t="s">
        <v>74</v>
      </c>
      <c r="Z683" t="s">
        <v>74</v>
      </c>
      <c r="AA683" t="s">
        <v>74</v>
      </c>
      <c r="AB683" t="s">
        <v>74</v>
      </c>
      <c r="AC683" t="s">
        <v>74</v>
      </c>
      <c r="AD683" t="s">
        <v>74</v>
      </c>
      <c r="AE683" t="s">
        <v>74</v>
      </c>
      <c r="AF683" t="s">
        <v>74</v>
      </c>
      <c r="AG683">
        <v>0</v>
      </c>
      <c r="AH683">
        <v>0</v>
      </c>
      <c r="AI683">
        <v>0</v>
      </c>
      <c r="AJ683">
        <v>0</v>
      </c>
      <c r="AK683">
        <v>0</v>
      </c>
      <c r="AL683" t="s">
        <v>7153</v>
      </c>
      <c r="AM683" t="s">
        <v>84</v>
      </c>
      <c r="AN683" t="s">
        <v>4469</v>
      </c>
      <c r="AO683" t="s">
        <v>74</v>
      </c>
      <c r="AP683" t="s">
        <v>74</v>
      </c>
      <c r="AQ683" t="s">
        <v>7154</v>
      </c>
      <c r="AR683" t="s">
        <v>7155</v>
      </c>
      <c r="AS683" t="s">
        <v>74</v>
      </c>
      <c r="AT683" t="s">
        <v>74</v>
      </c>
      <c r="AU683">
        <v>1994</v>
      </c>
      <c r="AV683" t="s">
        <v>74</v>
      </c>
      <c r="AW683" t="s">
        <v>74</v>
      </c>
      <c r="AX683" t="s">
        <v>74</v>
      </c>
      <c r="AY683" t="s">
        <v>74</v>
      </c>
      <c r="AZ683" t="s">
        <v>74</v>
      </c>
      <c r="BA683" t="s">
        <v>74</v>
      </c>
      <c r="BB683">
        <v>223</v>
      </c>
      <c r="BC683">
        <v>250</v>
      </c>
      <c r="BD683" t="s">
        <v>74</v>
      </c>
      <c r="BE683" t="s">
        <v>74</v>
      </c>
      <c r="BF683" t="s">
        <v>74</v>
      </c>
      <c r="BG683" t="s">
        <v>74</v>
      </c>
      <c r="BH683" t="s">
        <v>74</v>
      </c>
      <c r="BI683">
        <v>28</v>
      </c>
      <c r="BJ683" t="s">
        <v>7156</v>
      </c>
      <c r="BK683" t="s">
        <v>6008</v>
      </c>
      <c r="BL683" t="s">
        <v>7156</v>
      </c>
      <c r="BM683" t="s">
        <v>7157</v>
      </c>
      <c r="BN683" t="s">
        <v>74</v>
      </c>
      <c r="BO683" t="s">
        <v>74</v>
      </c>
      <c r="BP683" t="s">
        <v>74</v>
      </c>
      <c r="BQ683" t="s">
        <v>74</v>
      </c>
      <c r="BR683" t="s">
        <v>96</v>
      </c>
      <c r="BS683" t="s">
        <v>7158</v>
      </c>
      <c r="BT683" t="str">
        <f>HYPERLINK("https%3A%2F%2Fwww.webofscience.com%2Fwos%2Fwoscc%2Ffull-record%2FWOS:A1994BA05G00014","View Full Record in Web of Science")</f>
        <v>View Full Record in Web of Science</v>
      </c>
    </row>
    <row r="684" spans="1:72" x14ac:dyDescent="0.15">
      <c r="A684" t="s">
        <v>5988</v>
      </c>
      <c r="B684" t="s">
        <v>7159</v>
      </c>
      <c r="C684" t="s">
        <v>74</v>
      </c>
      <c r="D684" t="s">
        <v>7160</v>
      </c>
      <c r="E684" t="s">
        <v>74</v>
      </c>
      <c r="F684" t="s">
        <v>7159</v>
      </c>
      <c r="G684" t="s">
        <v>74</v>
      </c>
      <c r="H684" t="s">
        <v>74</v>
      </c>
      <c r="I684" t="s">
        <v>7161</v>
      </c>
      <c r="J684" t="s">
        <v>7162</v>
      </c>
      <c r="K684" t="s">
        <v>7163</v>
      </c>
      <c r="L684" t="s">
        <v>74</v>
      </c>
      <c r="M684" t="s">
        <v>77</v>
      </c>
      <c r="N684" t="s">
        <v>5994</v>
      </c>
      <c r="O684" t="s">
        <v>7164</v>
      </c>
      <c r="P684" t="s">
        <v>7165</v>
      </c>
      <c r="Q684" t="s">
        <v>7166</v>
      </c>
      <c r="R684" t="s">
        <v>74</v>
      </c>
      <c r="S684" t="s">
        <v>74</v>
      </c>
      <c r="T684" t="s">
        <v>74</v>
      </c>
      <c r="U684" t="s">
        <v>74</v>
      </c>
      <c r="V684" t="s">
        <v>74</v>
      </c>
      <c r="W684" t="s">
        <v>7167</v>
      </c>
      <c r="X684" t="s">
        <v>1370</v>
      </c>
      <c r="Y684" t="s">
        <v>74</v>
      </c>
      <c r="Z684" t="s">
        <v>74</v>
      </c>
      <c r="AA684" t="s">
        <v>74</v>
      </c>
      <c r="AB684" t="s">
        <v>74</v>
      </c>
      <c r="AC684" t="s">
        <v>74</v>
      </c>
      <c r="AD684" t="s">
        <v>74</v>
      </c>
      <c r="AE684" t="s">
        <v>74</v>
      </c>
      <c r="AF684" t="s">
        <v>74</v>
      </c>
      <c r="AG684">
        <v>0</v>
      </c>
      <c r="AH684">
        <v>0</v>
      </c>
      <c r="AI684">
        <v>0</v>
      </c>
      <c r="AJ684">
        <v>0</v>
      </c>
      <c r="AK684">
        <v>0</v>
      </c>
      <c r="AL684" t="s">
        <v>7168</v>
      </c>
      <c r="AM684" t="s">
        <v>7169</v>
      </c>
      <c r="AN684" t="s">
        <v>7170</v>
      </c>
      <c r="AO684" t="s">
        <v>74</v>
      </c>
      <c r="AP684" t="s">
        <v>74</v>
      </c>
      <c r="AQ684" t="s">
        <v>7171</v>
      </c>
      <c r="AR684" t="s">
        <v>7172</v>
      </c>
      <c r="AS684" t="s">
        <v>74</v>
      </c>
      <c r="AT684" t="s">
        <v>74</v>
      </c>
      <c r="AU684">
        <v>1994</v>
      </c>
      <c r="AV684" t="s">
        <v>74</v>
      </c>
      <c r="AW684" t="s">
        <v>74</v>
      </c>
      <c r="AX684" t="s">
        <v>74</v>
      </c>
      <c r="AY684" t="s">
        <v>74</v>
      </c>
      <c r="AZ684" t="s">
        <v>74</v>
      </c>
      <c r="BA684" t="s">
        <v>74</v>
      </c>
      <c r="BB684">
        <v>3</v>
      </c>
      <c r="BC684">
        <v>12</v>
      </c>
      <c r="BD684" t="s">
        <v>74</v>
      </c>
      <c r="BE684" t="s">
        <v>74</v>
      </c>
      <c r="BF684" t="s">
        <v>74</v>
      </c>
      <c r="BG684" t="s">
        <v>74</v>
      </c>
      <c r="BH684" t="s">
        <v>74</v>
      </c>
      <c r="BI684">
        <v>10</v>
      </c>
      <c r="BJ684" t="s">
        <v>950</v>
      </c>
      <c r="BK684" t="s">
        <v>6008</v>
      </c>
      <c r="BL684" t="s">
        <v>950</v>
      </c>
      <c r="BM684" t="s">
        <v>7173</v>
      </c>
      <c r="BN684" t="s">
        <v>74</v>
      </c>
      <c r="BO684" t="s">
        <v>74</v>
      </c>
      <c r="BP684" t="s">
        <v>74</v>
      </c>
      <c r="BQ684" t="s">
        <v>74</v>
      </c>
      <c r="BR684" t="s">
        <v>96</v>
      </c>
      <c r="BS684" t="s">
        <v>7174</v>
      </c>
      <c r="BT684" t="str">
        <f>HYPERLINK("https%3A%2F%2Fwww.webofscience.com%2Fwos%2Fwoscc%2Ffull-record%2FWOS:A1994BE54F00001","View Full Record in Web of Science")</f>
        <v>View Full Record in Web of Science</v>
      </c>
    </row>
    <row r="685" spans="1:72" x14ac:dyDescent="0.15">
      <c r="A685" t="s">
        <v>72</v>
      </c>
      <c r="B685" t="s">
        <v>7175</v>
      </c>
      <c r="C685" t="s">
        <v>74</v>
      </c>
      <c r="D685" t="s">
        <v>74</v>
      </c>
      <c r="E685" t="s">
        <v>74</v>
      </c>
      <c r="F685" t="s">
        <v>7175</v>
      </c>
      <c r="G685" t="s">
        <v>74</v>
      </c>
      <c r="H685" t="s">
        <v>74</v>
      </c>
      <c r="I685" t="s">
        <v>7176</v>
      </c>
      <c r="J685" t="s">
        <v>7177</v>
      </c>
      <c r="K685" t="s">
        <v>74</v>
      </c>
      <c r="L685" t="s">
        <v>74</v>
      </c>
      <c r="M685" t="s">
        <v>77</v>
      </c>
      <c r="N685" t="s">
        <v>78</v>
      </c>
      <c r="O685" t="s">
        <v>74</v>
      </c>
      <c r="P685" t="s">
        <v>74</v>
      </c>
      <c r="Q685" t="s">
        <v>74</v>
      </c>
      <c r="R685" t="s">
        <v>74</v>
      </c>
      <c r="S685" t="s">
        <v>74</v>
      </c>
      <c r="T685" t="s">
        <v>7178</v>
      </c>
      <c r="U685" t="s">
        <v>7179</v>
      </c>
      <c r="V685" t="s">
        <v>7180</v>
      </c>
      <c r="W685" t="s">
        <v>7181</v>
      </c>
      <c r="X685" t="s">
        <v>7182</v>
      </c>
      <c r="Y685" t="s">
        <v>7183</v>
      </c>
      <c r="Z685" t="s">
        <v>74</v>
      </c>
      <c r="AA685" t="s">
        <v>7184</v>
      </c>
      <c r="AB685" t="s">
        <v>7185</v>
      </c>
      <c r="AC685" t="s">
        <v>74</v>
      </c>
      <c r="AD685" t="s">
        <v>74</v>
      </c>
      <c r="AE685" t="s">
        <v>74</v>
      </c>
      <c r="AF685" t="s">
        <v>74</v>
      </c>
      <c r="AG685">
        <v>18</v>
      </c>
      <c r="AH685">
        <v>30</v>
      </c>
      <c r="AI685">
        <v>32</v>
      </c>
      <c r="AJ685">
        <v>0</v>
      </c>
      <c r="AK685">
        <v>5</v>
      </c>
      <c r="AL685" t="s">
        <v>108</v>
      </c>
      <c r="AM685" t="s">
        <v>109</v>
      </c>
      <c r="AN685" t="s">
        <v>127</v>
      </c>
      <c r="AO685" t="s">
        <v>7186</v>
      </c>
      <c r="AP685" t="s">
        <v>74</v>
      </c>
      <c r="AQ685" t="s">
        <v>74</v>
      </c>
      <c r="AR685" t="s">
        <v>7187</v>
      </c>
      <c r="AS685" t="s">
        <v>7188</v>
      </c>
      <c r="AT685" t="s">
        <v>6954</v>
      </c>
      <c r="AU685">
        <v>1994</v>
      </c>
      <c r="AV685">
        <v>107</v>
      </c>
      <c r="AW685">
        <v>1</v>
      </c>
      <c r="AX685" t="s">
        <v>74</v>
      </c>
      <c r="AY685" t="s">
        <v>74</v>
      </c>
      <c r="AZ685" t="s">
        <v>74</v>
      </c>
      <c r="BA685" t="s">
        <v>74</v>
      </c>
      <c r="BB685">
        <v>81</v>
      </c>
      <c r="BC685">
        <v>84</v>
      </c>
      <c r="BD685" t="s">
        <v>74</v>
      </c>
      <c r="BE685" t="s">
        <v>7189</v>
      </c>
      <c r="BF685" t="str">
        <f>HYPERLINK("http://dx.doi.org/10.1016/0300-9629(94)90277-1","http://dx.doi.org/10.1016/0300-9629(94)90277-1")</f>
        <v>http://dx.doi.org/10.1016/0300-9629(94)90277-1</v>
      </c>
      <c r="BG685" t="s">
        <v>74</v>
      </c>
      <c r="BH685" t="s">
        <v>74</v>
      </c>
      <c r="BI685">
        <v>4</v>
      </c>
      <c r="BJ685" t="s">
        <v>7190</v>
      </c>
      <c r="BK685" t="s">
        <v>93</v>
      </c>
      <c r="BL685" t="s">
        <v>7190</v>
      </c>
      <c r="BM685" t="s">
        <v>7191</v>
      </c>
      <c r="BN685" t="s">
        <v>74</v>
      </c>
      <c r="BO685" t="s">
        <v>74</v>
      </c>
      <c r="BP685" t="s">
        <v>74</v>
      </c>
      <c r="BQ685" t="s">
        <v>74</v>
      </c>
      <c r="BR685" t="s">
        <v>96</v>
      </c>
      <c r="BS685" t="s">
        <v>7192</v>
      </c>
      <c r="BT685" t="str">
        <f>HYPERLINK("https%3A%2F%2Fwww.webofscience.com%2Fwos%2Fwoscc%2Ffull-record%2FWOS:A1994MV32800015","View Full Record in Web of Science")</f>
        <v>View Full Record in Web of Science</v>
      </c>
    </row>
    <row r="686" spans="1:72" x14ac:dyDescent="0.15">
      <c r="A686" t="s">
        <v>72</v>
      </c>
      <c r="B686" t="s">
        <v>7193</v>
      </c>
      <c r="C686" t="s">
        <v>74</v>
      </c>
      <c r="D686" t="s">
        <v>74</v>
      </c>
      <c r="E686" t="s">
        <v>74</v>
      </c>
      <c r="F686" t="s">
        <v>7193</v>
      </c>
      <c r="G686" t="s">
        <v>74</v>
      </c>
      <c r="H686" t="s">
        <v>74</v>
      </c>
      <c r="I686" t="s">
        <v>7194</v>
      </c>
      <c r="J686" t="s">
        <v>713</v>
      </c>
      <c r="K686" t="s">
        <v>74</v>
      </c>
      <c r="L686" t="s">
        <v>74</v>
      </c>
      <c r="M686" t="s">
        <v>77</v>
      </c>
      <c r="N686" t="s">
        <v>78</v>
      </c>
      <c r="O686" t="s">
        <v>74</v>
      </c>
      <c r="P686" t="s">
        <v>74</v>
      </c>
      <c r="Q686" t="s">
        <v>74</v>
      </c>
      <c r="R686" t="s">
        <v>74</v>
      </c>
      <c r="S686" t="s">
        <v>74</v>
      </c>
      <c r="T686" t="s">
        <v>74</v>
      </c>
      <c r="U686" t="s">
        <v>7195</v>
      </c>
      <c r="V686" t="s">
        <v>7196</v>
      </c>
      <c r="W686" t="s">
        <v>74</v>
      </c>
      <c r="X686" t="s">
        <v>74</v>
      </c>
      <c r="Y686" t="s">
        <v>7197</v>
      </c>
      <c r="Z686" t="s">
        <v>74</v>
      </c>
      <c r="AA686" t="s">
        <v>7198</v>
      </c>
      <c r="AB686" t="s">
        <v>74</v>
      </c>
      <c r="AC686" t="s">
        <v>74</v>
      </c>
      <c r="AD686" t="s">
        <v>74</v>
      </c>
      <c r="AE686" t="s">
        <v>74</v>
      </c>
      <c r="AF686" t="s">
        <v>74</v>
      </c>
      <c r="AG686">
        <v>24</v>
      </c>
      <c r="AH686">
        <v>4</v>
      </c>
      <c r="AI686">
        <v>5</v>
      </c>
      <c r="AJ686">
        <v>0</v>
      </c>
      <c r="AK686">
        <v>1</v>
      </c>
      <c r="AL686" t="s">
        <v>108</v>
      </c>
      <c r="AM686" t="s">
        <v>109</v>
      </c>
      <c r="AN686" t="s">
        <v>127</v>
      </c>
      <c r="AO686" t="s">
        <v>719</v>
      </c>
      <c r="AP686" t="s">
        <v>74</v>
      </c>
      <c r="AQ686" t="s">
        <v>74</v>
      </c>
      <c r="AR686" t="s">
        <v>720</v>
      </c>
      <c r="AS686" t="s">
        <v>721</v>
      </c>
      <c r="AT686" t="s">
        <v>6954</v>
      </c>
      <c r="AU686">
        <v>1994</v>
      </c>
      <c r="AV686">
        <v>41</v>
      </c>
      <c r="AW686">
        <v>1</v>
      </c>
      <c r="AX686" t="s">
        <v>74</v>
      </c>
      <c r="AY686" t="s">
        <v>74</v>
      </c>
      <c r="AZ686" t="s">
        <v>74</v>
      </c>
      <c r="BA686" t="s">
        <v>74</v>
      </c>
      <c r="BB686">
        <v>9</v>
      </c>
      <c r="BC686">
        <v>22</v>
      </c>
      <c r="BD686" t="s">
        <v>74</v>
      </c>
      <c r="BE686" t="s">
        <v>7199</v>
      </c>
      <c r="BF686" t="str">
        <f>HYPERLINK("http://dx.doi.org/10.1016/0967-0637(94)90024-8","http://dx.doi.org/10.1016/0967-0637(94)90024-8")</f>
        <v>http://dx.doi.org/10.1016/0967-0637(94)90024-8</v>
      </c>
      <c r="BG686" t="s">
        <v>74</v>
      </c>
      <c r="BH686" t="s">
        <v>74</v>
      </c>
      <c r="BI686">
        <v>14</v>
      </c>
      <c r="BJ686" t="s">
        <v>364</v>
      </c>
      <c r="BK686" t="s">
        <v>93</v>
      </c>
      <c r="BL686" t="s">
        <v>364</v>
      </c>
      <c r="BM686" t="s">
        <v>7200</v>
      </c>
      <c r="BN686" t="s">
        <v>74</v>
      </c>
      <c r="BO686" t="s">
        <v>74</v>
      </c>
      <c r="BP686" t="s">
        <v>74</v>
      </c>
      <c r="BQ686" t="s">
        <v>74</v>
      </c>
      <c r="BR686" t="s">
        <v>96</v>
      </c>
      <c r="BS686" t="s">
        <v>7201</v>
      </c>
      <c r="BT686" t="str">
        <f>HYPERLINK("https%3A%2F%2Fwww.webofscience.com%2Fwos%2Fwoscc%2Ffull-record%2FWOS:A1994NA80700002","View Full Record in Web of Science")</f>
        <v>View Full Record in Web of Science</v>
      </c>
    </row>
    <row r="687" spans="1:72" x14ac:dyDescent="0.15">
      <c r="A687" t="s">
        <v>72</v>
      </c>
      <c r="B687" t="s">
        <v>7202</v>
      </c>
      <c r="C687" t="s">
        <v>74</v>
      </c>
      <c r="D687" t="s">
        <v>74</v>
      </c>
      <c r="E687" t="s">
        <v>74</v>
      </c>
      <c r="F687" t="s">
        <v>7202</v>
      </c>
      <c r="G687" t="s">
        <v>74</v>
      </c>
      <c r="H687" t="s">
        <v>74</v>
      </c>
      <c r="I687" t="s">
        <v>7203</v>
      </c>
      <c r="J687" t="s">
        <v>713</v>
      </c>
      <c r="K687" t="s">
        <v>74</v>
      </c>
      <c r="L687" t="s">
        <v>74</v>
      </c>
      <c r="M687" t="s">
        <v>77</v>
      </c>
      <c r="N687" t="s">
        <v>78</v>
      </c>
      <c r="O687" t="s">
        <v>74</v>
      </c>
      <c r="P687" t="s">
        <v>74</v>
      </c>
      <c r="Q687" t="s">
        <v>74</v>
      </c>
      <c r="R687" t="s">
        <v>74</v>
      </c>
      <c r="S687" t="s">
        <v>74</v>
      </c>
      <c r="T687" t="s">
        <v>74</v>
      </c>
      <c r="U687" t="s">
        <v>7204</v>
      </c>
      <c r="V687" t="s">
        <v>7205</v>
      </c>
      <c r="W687" t="s">
        <v>7206</v>
      </c>
      <c r="X687" t="s">
        <v>74</v>
      </c>
      <c r="Y687" t="s">
        <v>7207</v>
      </c>
      <c r="Z687" t="s">
        <v>74</v>
      </c>
      <c r="AA687" t="s">
        <v>74</v>
      </c>
      <c r="AB687" t="s">
        <v>7208</v>
      </c>
      <c r="AC687" t="s">
        <v>74</v>
      </c>
      <c r="AD687" t="s">
        <v>74</v>
      </c>
      <c r="AE687" t="s">
        <v>74</v>
      </c>
      <c r="AF687" t="s">
        <v>74</v>
      </c>
      <c r="AG687">
        <v>53</v>
      </c>
      <c r="AH687">
        <v>68</v>
      </c>
      <c r="AI687">
        <v>74</v>
      </c>
      <c r="AJ687">
        <v>1</v>
      </c>
      <c r="AK687">
        <v>10</v>
      </c>
      <c r="AL687" t="s">
        <v>108</v>
      </c>
      <c r="AM687" t="s">
        <v>109</v>
      </c>
      <c r="AN687" t="s">
        <v>127</v>
      </c>
      <c r="AO687" t="s">
        <v>719</v>
      </c>
      <c r="AP687" t="s">
        <v>74</v>
      </c>
      <c r="AQ687" t="s">
        <v>74</v>
      </c>
      <c r="AR687" t="s">
        <v>720</v>
      </c>
      <c r="AS687" t="s">
        <v>721</v>
      </c>
      <c r="AT687" t="s">
        <v>6954</v>
      </c>
      <c r="AU687">
        <v>1994</v>
      </c>
      <c r="AV687">
        <v>41</v>
      </c>
      <c r="AW687">
        <v>1</v>
      </c>
      <c r="AX687" t="s">
        <v>74</v>
      </c>
      <c r="AY687" t="s">
        <v>74</v>
      </c>
      <c r="AZ687" t="s">
        <v>74</v>
      </c>
      <c r="BA687" t="s">
        <v>74</v>
      </c>
      <c r="BB687">
        <v>169</v>
      </c>
      <c r="BC687">
        <v>178</v>
      </c>
      <c r="BD687" t="s">
        <v>74</v>
      </c>
      <c r="BE687" t="s">
        <v>7209</v>
      </c>
      <c r="BF687" t="str">
        <f>HYPERLINK("http://dx.doi.org/10.1016/0967-0637(94)90031-0","http://dx.doi.org/10.1016/0967-0637(94)90031-0")</f>
        <v>http://dx.doi.org/10.1016/0967-0637(94)90031-0</v>
      </c>
      <c r="BG687" t="s">
        <v>74</v>
      </c>
      <c r="BH687" t="s">
        <v>74</v>
      </c>
      <c r="BI687">
        <v>10</v>
      </c>
      <c r="BJ687" t="s">
        <v>364</v>
      </c>
      <c r="BK687" t="s">
        <v>93</v>
      </c>
      <c r="BL687" t="s">
        <v>364</v>
      </c>
      <c r="BM687" t="s">
        <v>7200</v>
      </c>
      <c r="BN687" t="s">
        <v>74</v>
      </c>
      <c r="BO687" t="s">
        <v>74</v>
      </c>
      <c r="BP687" t="s">
        <v>74</v>
      </c>
      <c r="BQ687" t="s">
        <v>74</v>
      </c>
      <c r="BR687" t="s">
        <v>96</v>
      </c>
      <c r="BS687" t="s">
        <v>7210</v>
      </c>
      <c r="BT687" t="str">
        <f>HYPERLINK("https%3A%2F%2Fwww.webofscience.com%2Fwos%2Fwoscc%2Ffull-record%2FWOS:A1994NA80700009","View Full Record in Web of Science")</f>
        <v>View Full Record in Web of Science</v>
      </c>
    </row>
    <row r="688" spans="1:72" x14ac:dyDescent="0.15">
      <c r="A688" t="s">
        <v>72</v>
      </c>
      <c r="B688" t="s">
        <v>7211</v>
      </c>
      <c r="C688" t="s">
        <v>74</v>
      </c>
      <c r="D688" t="s">
        <v>74</v>
      </c>
      <c r="E688" t="s">
        <v>74</v>
      </c>
      <c r="F688" t="s">
        <v>7211</v>
      </c>
      <c r="G688" t="s">
        <v>74</v>
      </c>
      <c r="H688" t="s">
        <v>74</v>
      </c>
      <c r="I688" t="s">
        <v>7212</v>
      </c>
      <c r="J688" t="s">
        <v>7213</v>
      </c>
      <c r="K688" t="s">
        <v>74</v>
      </c>
      <c r="L688" t="s">
        <v>74</v>
      </c>
      <c r="M688" t="s">
        <v>77</v>
      </c>
      <c r="N688" t="s">
        <v>78</v>
      </c>
      <c r="O688" t="s">
        <v>74</v>
      </c>
      <c r="P688" t="s">
        <v>74</v>
      </c>
      <c r="Q688" t="s">
        <v>74</v>
      </c>
      <c r="R688" t="s">
        <v>74</v>
      </c>
      <c r="S688" t="s">
        <v>74</v>
      </c>
      <c r="T688" t="s">
        <v>74</v>
      </c>
      <c r="U688" t="s">
        <v>74</v>
      </c>
      <c r="V688" t="s">
        <v>7214</v>
      </c>
      <c r="W688" t="s">
        <v>74</v>
      </c>
      <c r="X688" t="s">
        <v>74</v>
      </c>
      <c r="Y688" t="s">
        <v>7215</v>
      </c>
      <c r="Z688" t="s">
        <v>74</v>
      </c>
      <c r="AA688" t="s">
        <v>74</v>
      </c>
      <c r="AB688" t="s">
        <v>74</v>
      </c>
      <c r="AC688" t="s">
        <v>74</v>
      </c>
      <c r="AD688" t="s">
        <v>74</v>
      </c>
      <c r="AE688" t="s">
        <v>74</v>
      </c>
      <c r="AF688" t="s">
        <v>74</v>
      </c>
      <c r="AG688">
        <v>11</v>
      </c>
      <c r="AH688">
        <v>6</v>
      </c>
      <c r="AI688">
        <v>6</v>
      </c>
      <c r="AJ688">
        <v>0</v>
      </c>
      <c r="AK688">
        <v>0</v>
      </c>
      <c r="AL688" t="s">
        <v>1274</v>
      </c>
      <c r="AM688" t="s">
        <v>1275</v>
      </c>
      <c r="AN688" t="s">
        <v>1276</v>
      </c>
      <c r="AO688" t="s">
        <v>7216</v>
      </c>
      <c r="AP688" t="s">
        <v>74</v>
      </c>
      <c r="AQ688" t="s">
        <v>74</v>
      </c>
      <c r="AR688" t="s">
        <v>7217</v>
      </c>
      <c r="AS688" t="s">
        <v>7218</v>
      </c>
      <c r="AT688" t="s">
        <v>74</v>
      </c>
      <c r="AU688">
        <v>1994</v>
      </c>
      <c r="AV688">
        <v>65</v>
      </c>
      <c r="AW688">
        <v>1</v>
      </c>
      <c r="AX688" t="s">
        <v>74</v>
      </c>
      <c r="AY688" t="s">
        <v>74</v>
      </c>
      <c r="AZ688" t="s">
        <v>74</v>
      </c>
      <c r="BA688" t="s">
        <v>74</v>
      </c>
      <c r="BB688">
        <v>1</v>
      </c>
      <c r="BC688">
        <v>6</v>
      </c>
      <c r="BD688" t="s">
        <v>74</v>
      </c>
      <c r="BE688" t="s">
        <v>7219</v>
      </c>
      <c r="BF688" t="str">
        <f>HYPERLINK("http://dx.doi.org/10.1007/BF00572194","http://dx.doi.org/10.1007/BF00572194")</f>
        <v>http://dx.doi.org/10.1007/BF00572194</v>
      </c>
      <c r="BG688" t="s">
        <v>74</v>
      </c>
      <c r="BH688" t="s">
        <v>74</v>
      </c>
      <c r="BI688">
        <v>6</v>
      </c>
      <c r="BJ688" t="s">
        <v>6230</v>
      </c>
      <c r="BK688" t="s">
        <v>93</v>
      </c>
      <c r="BL688" t="s">
        <v>6231</v>
      </c>
      <c r="BM688" t="s">
        <v>7220</v>
      </c>
      <c r="BN688" t="s">
        <v>74</v>
      </c>
      <c r="BO688" t="s">
        <v>74</v>
      </c>
      <c r="BP688" t="s">
        <v>74</v>
      </c>
      <c r="BQ688" t="s">
        <v>74</v>
      </c>
      <c r="BR688" t="s">
        <v>96</v>
      </c>
      <c r="BS688" t="s">
        <v>7221</v>
      </c>
      <c r="BT688" t="str">
        <f>HYPERLINK("https%3A%2F%2Fwww.webofscience.com%2Fwos%2Fwoscc%2Ffull-record%2FWOS:A1994PN95900001","View Full Record in Web of Science")</f>
        <v>View Full Record in Web of Science</v>
      </c>
    </row>
    <row r="689" spans="1:72" x14ac:dyDescent="0.15">
      <c r="A689" t="s">
        <v>6915</v>
      </c>
      <c r="B689" t="s">
        <v>7222</v>
      </c>
      <c r="C689" t="s">
        <v>74</v>
      </c>
      <c r="D689" t="s">
        <v>7223</v>
      </c>
      <c r="E689" t="s">
        <v>74</v>
      </c>
      <c r="F689" t="s">
        <v>7222</v>
      </c>
      <c r="G689" t="s">
        <v>74</v>
      </c>
      <c r="H689" t="s">
        <v>74</v>
      </c>
      <c r="I689" t="s">
        <v>7224</v>
      </c>
      <c r="J689" t="s">
        <v>7225</v>
      </c>
      <c r="K689" t="s">
        <v>6992</v>
      </c>
      <c r="L689" t="s">
        <v>74</v>
      </c>
      <c r="M689" t="s">
        <v>77</v>
      </c>
      <c r="N689" t="s">
        <v>78</v>
      </c>
      <c r="O689" t="s">
        <v>74</v>
      </c>
      <c r="P689" t="s">
        <v>74</v>
      </c>
      <c r="Q689" t="s">
        <v>74</v>
      </c>
      <c r="R689" t="s">
        <v>74</v>
      </c>
      <c r="S689" t="s">
        <v>74</v>
      </c>
      <c r="T689" t="s">
        <v>74</v>
      </c>
      <c r="U689" t="s">
        <v>2659</v>
      </c>
      <c r="V689" t="s">
        <v>7226</v>
      </c>
      <c r="W689" t="s">
        <v>7227</v>
      </c>
      <c r="X689" t="s">
        <v>7228</v>
      </c>
      <c r="Y689" t="s">
        <v>7229</v>
      </c>
      <c r="Z689" t="s">
        <v>74</v>
      </c>
      <c r="AA689" t="s">
        <v>74</v>
      </c>
      <c r="AB689" t="s">
        <v>74</v>
      </c>
      <c r="AC689" t="s">
        <v>74</v>
      </c>
      <c r="AD689" t="s">
        <v>74</v>
      </c>
      <c r="AE689" t="s">
        <v>74</v>
      </c>
      <c r="AF689" t="s">
        <v>74</v>
      </c>
      <c r="AG689">
        <v>5</v>
      </c>
      <c r="AH689">
        <v>1</v>
      </c>
      <c r="AI689">
        <v>1</v>
      </c>
      <c r="AJ689">
        <v>0</v>
      </c>
      <c r="AK689">
        <v>0</v>
      </c>
      <c r="AL689" t="s">
        <v>6926</v>
      </c>
      <c r="AM689" t="s">
        <v>109</v>
      </c>
      <c r="AN689" t="s">
        <v>6996</v>
      </c>
      <c r="AO689" t="s">
        <v>6928</v>
      </c>
      <c r="AP689" t="s">
        <v>74</v>
      </c>
      <c r="AQ689" t="s">
        <v>7230</v>
      </c>
      <c r="AR689" t="s">
        <v>6998</v>
      </c>
      <c r="AS689" t="s">
        <v>74</v>
      </c>
      <c r="AT689" t="s">
        <v>74</v>
      </c>
      <c r="AU689">
        <v>1994</v>
      </c>
      <c r="AV689">
        <v>14</v>
      </c>
      <c r="AW689">
        <v>9</v>
      </c>
      <c r="AX689" t="s">
        <v>74</v>
      </c>
      <c r="AY689" t="s">
        <v>74</v>
      </c>
      <c r="AZ689" t="s">
        <v>74</v>
      </c>
      <c r="BA689" t="s">
        <v>74</v>
      </c>
      <c r="BB689">
        <v>5</v>
      </c>
      <c r="BC689">
        <v>11</v>
      </c>
      <c r="BD689" t="s">
        <v>74</v>
      </c>
      <c r="BE689" t="s">
        <v>7231</v>
      </c>
      <c r="BF689" t="str">
        <f>HYPERLINK("http://dx.doi.org/10.1016/0273-1177(94)90109-0","http://dx.doi.org/10.1016/0273-1177(94)90109-0")</f>
        <v>http://dx.doi.org/10.1016/0273-1177(94)90109-0</v>
      </c>
      <c r="BG689" t="s">
        <v>74</v>
      </c>
      <c r="BH689" t="s">
        <v>74</v>
      </c>
      <c r="BI689">
        <v>7</v>
      </c>
      <c r="BJ689" t="s">
        <v>6932</v>
      </c>
      <c r="BK689" t="s">
        <v>93</v>
      </c>
      <c r="BL689" t="s">
        <v>6933</v>
      </c>
      <c r="BM689" t="s">
        <v>7232</v>
      </c>
      <c r="BN689" t="s">
        <v>74</v>
      </c>
      <c r="BO689" t="s">
        <v>74</v>
      </c>
      <c r="BP689" t="s">
        <v>74</v>
      </c>
      <c r="BQ689" t="s">
        <v>74</v>
      </c>
      <c r="BR689" t="s">
        <v>96</v>
      </c>
      <c r="BS689" t="s">
        <v>7233</v>
      </c>
      <c r="BT689" t="str">
        <f>HYPERLINK("https%3A%2F%2Fwww.webofscience.com%2Fwos%2Fwoscc%2Ffull-record%2FWOS:A1994BA49Q00001","View Full Record in Web of Science")</f>
        <v>View Full Record in Web of Science</v>
      </c>
    </row>
    <row r="690" spans="1:72" x14ac:dyDescent="0.15">
      <c r="A690" t="s">
        <v>6915</v>
      </c>
      <c r="B690" t="s">
        <v>7234</v>
      </c>
      <c r="C690" t="s">
        <v>74</v>
      </c>
      <c r="D690" t="s">
        <v>7223</v>
      </c>
      <c r="E690" t="s">
        <v>74</v>
      </c>
      <c r="F690" t="s">
        <v>7234</v>
      </c>
      <c r="G690" t="s">
        <v>74</v>
      </c>
      <c r="H690" t="s">
        <v>74</v>
      </c>
      <c r="I690" t="s">
        <v>7235</v>
      </c>
      <c r="J690" t="s">
        <v>7225</v>
      </c>
      <c r="K690" t="s">
        <v>6920</v>
      </c>
      <c r="L690" t="s">
        <v>74</v>
      </c>
      <c r="M690" t="s">
        <v>77</v>
      </c>
      <c r="N690" t="s">
        <v>1188</v>
      </c>
      <c r="O690" t="s">
        <v>7236</v>
      </c>
      <c r="P690" t="s">
        <v>6922</v>
      </c>
      <c r="Q690" t="s">
        <v>6923</v>
      </c>
      <c r="R690" t="s">
        <v>74</v>
      </c>
      <c r="S690" t="s">
        <v>74</v>
      </c>
      <c r="T690" t="s">
        <v>74</v>
      </c>
      <c r="U690" t="s">
        <v>74</v>
      </c>
      <c r="V690" t="s">
        <v>7237</v>
      </c>
      <c r="W690" t="s">
        <v>74</v>
      </c>
      <c r="X690" t="s">
        <v>74</v>
      </c>
      <c r="Y690" t="s">
        <v>7238</v>
      </c>
      <c r="Z690" t="s">
        <v>74</v>
      </c>
      <c r="AA690" t="s">
        <v>74</v>
      </c>
      <c r="AB690" t="s">
        <v>7239</v>
      </c>
      <c r="AC690" t="s">
        <v>74</v>
      </c>
      <c r="AD690" t="s">
        <v>74</v>
      </c>
      <c r="AE690" t="s">
        <v>74</v>
      </c>
      <c r="AF690" t="s">
        <v>74</v>
      </c>
      <c r="AG690">
        <v>7</v>
      </c>
      <c r="AH690">
        <v>0</v>
      </c>
      <c r="AI690">
        <v>0</v>
      </c>
      <c r="AJ690">
        <v>0</v>
      </c>
      <c r="AK690">
        <v>0</v>
      </c>
      <c r="AL690" t="s">
        <v>6926</v>
      </c>
      <c r="AM690" t="s">
        <v>109</v>
      </c>
      <c r="AN690" t="s">
        <v>6927</v>
      </c>
      <c r="AO690" t="s">
        <v>6928</v>
      </c>
      <c r="AP690" t="s">
        <v>74</v>
      </c>
      <c r="AQ690" t="s">
        <v>7230</v>
      </c>
      <c r="AR690" t="s">
        <v>6930</v>
      </c>
      <c r="AS690" t="s">
        <v>74</v>
      </c>
      <c r="AT690" t="s">
        <v>74</v>
      </c>
      <c r="AU690">
        <v>1994</v>
      </c>
      <c r="AV690">
        <v>14</v>
      </c>
      <c r="AW690">
        <v>9</v>
      </c>
      <c r="AX690" t="s">
        <v>74</v>
      </c>
      <c r="AY690" t="s">
        <v>74</v>
      </c>
      <c r="AZ690" t="s">
        <v>74</v>
      </c>
      <c r="BA690" t="s">
        <v>74</v>
      </c>
      <c r="BB690">
        <v>181</v>
      </c>
      <c r="BC690">
        <v>184</v>
      </c>
      <c r="BD690" t="s">
        <v>74</v>
      </c>
      <c r="BE690" t="s">
        <v>7240</v>
      </c>
      <c r="BF690" t="str">
        <f>HYPERLINK("http://dx.doi.org/10.1016/0273-1177(94)90133-3","http://dx.doi.org/10.1016/0273-1177(94)90133-3")</f>
        <v>http://dx.doi.org/10.1016/0273-1177(94)90133-3</v>
      </c>
      <c r="BG690" t="s">
        <v>74</v>
      </c>
      <c r="BH690" t="s">
        <v>74</v>
      </c>
      <c r="BI690">
        <v>4</v>
      </c>
      <c r="BJ690" t="s">
        <v>6932</v>
      </c>
      <c r="BK690" t="s">
        <v>1201</v>
      </c>
      <c r="BL690" t="s">
        <v>6933</v>
      </c>
      <c r="BM690" t="s">
        <v>7232</v>
      </c>
      <c r="BN690" t="s">
        <v>74</v>
      </c>
      <c r="BO690" t="s">
        <v>74</v>
      </c>
      <c r="BP690" t="s">
        <v>74</v>
      </c>
      <c r="BQ690" t="s">
        <v>74</v>
      </c>
      <c r="BR690" t="s">
        <v>96</v>
      </c>
      <c r="BS690" t="s">
        <v>7241</v>
      </c>
      <c r="BT690" t="str">
        <f>HYPERLINK("https%3A%2F%2Fwww.webofscience.com%2Fwos%2Fwoscc%2Ffull-record%2FWOS:A1994BA49Q00024","View Full Record in Web of Science")</f>
        <v>View Full Record in Web of Science</v>
      </c>
    </row>
    <row r="691" spans="1:72" x14ac:dyDescent="0.15">
      <c r="A691" t="s">
        <v>5988</v>
      </c>
      <c r="B691" t="s">
        <v>7242</v>
      </c>
      <c r="C691" t="s">
        <v>74</v>
      </c>
      <c r="D691" t="s">
        <v>7243</v>
      </c>
      <c r="E691" t="s">
        <v>74</v>
      </c>
      <c r="F691" t="s">
        <v>7242</v>
      </c>
      <c r="G691" t="s">
        <v>74</v>
      </c>
      <c r="H691" t="s">
        <v>74</v>
      </c>
      <c r="I691" t="s">
        <v>7244</v>
      </c>
      <c r="J691" t="s">
        <v>7245</v>
      </c>
      <c r="K691" t="s">
        <v>74</v>
      </c>
      <c r="L691" t="s">
        <v>74</v>
      </c>
      <c r="M691" t="s">
        <v>77</v>
      </c>
      <c r="N691" t="s">
        <v>5994</v>
      </c>
      <c r="O691" t="s">
        <v>7246</v>
      </c>
      <c r="P691" t="s">
        <v>7247</v>
      </c>
      <c r="Q691" t="s">
        <v>7248</v>
      </c>
      <c r="R691" t="s">
        <v>74</v>
      </c>
      <c r="S691" t="s">
        <v>74</v>
      </c>
      <c r="T691" t="s">
        <v>74</v>
      </c>
      <c r="U691" t="s">
        <v>74</v>
      </c>
      <c r="V691" t="s">
        <v>74</v>
      </c>
      <c r="W691" t="s">
        <v>74</v>
      </c>
      <c r="X691" t="s">
        <v>74</v>
      </c>
      <c r="Y691" t="s">
        <v>7249</v>
      </c>
      <c r="Z691" t="s">
        <v>74</v>
      </c>
      <c r="AA691" t="s">
        <v>74</v>
      </c>
      <c r="AB691" t="s">
        <v>4790</v>
      </c>
      <c r="AC691" t="s">
        <v>74</v>
      </c>
      <c r="AD691" t="s">
        <v>74</v>
      </c>
      <c r="AE691" t="s">
        <v>74</v>
      </c>
      <c r="AF691" t="s">
        <v>74</v>
      </c>
      <c r="AG691">
        <v>0</v>
      </c>
      <c r="AH691">
        <v>0</v>
      </c>
      <c r="AI691">
        <v>0</v>
      </c>
      <c r="AJ691">
        <v>0</v>
      </c>
      <c r="AK691">
        <v>1</v>
      </c>
      <c r="AL691" t="s">
        <v>7250</v>
      </c>
      <c r="AM691" t="s">
        <v>7251</v>
      </c>
      <c r="AN691" t="s">
        <v>7252</v>
      </c>
      <c r="AO691" t="s">
        <v>74</v>
      </c>
      <c r="AP691" t="s">
        <v>74</v>
      </c>
      <c r="AQ691" t="s">
        <v>7253</v>
      </c>
      <c r="AR691" t="s">
        <v>74</v>
      </c>
      <c r="AS691" t="s">
        <v>74</v>
      </c>
      <c r="AT691" t="s">
        <v>74</v>
      </c>
      <c r="AU691">
        <v>1994</v>
      </c>
      <c r="AV691" t="s">
        <v>74</v>
      </c>
      <c r="AW691" t="s">
        <v>74</v>
      </c>
      <c r="AX691" t="s">
        <v>74</v>
      </c>
      <c r="AY691" t="s">
        <v>74</v>
      </c>
      <c r="AZ691" t="s">
        <v>74</v>
      </c>
      <c r="BA691" t="s">
        <v>74</v>
      </c>
      <c r="BB691">
        <v>14</v>
      </c>
      <c r="BC691">
        <v>14</v>
      </c>
      <c r="BD691" t="s">
        <v>74</v>
      </c>
      <c r="BE691" t="s">
        <v>74</v>
      </c>
      <c r="BF691" t="s">
        <v>74</v>
      </c>
      <c r="BG691" t="s">
        <v>74</v>
      </c>
      <c r="BH691" t="s">
        <v>74</v>
      </c>
      <c r="BI691">
        <v>1</v>
      </c>
      <c r="BJ691" t="s">
        <v>7254</v>
      </c>
      <c r="BK691" t="s">
        <v>6008</v>
      </c>
      <c r="BL691" t="s">
        <v>7255</v>
      </c>
      <c r="BM691" t="s">
        <v>7256</v>
      </c>
      <c r="BN691" t="s">
        <v>74</v>
      </c>
      <c r="BO691" t="s">
        <v>74</v>
      </c>
      <c r="BP691" t="s">
        <v>74</v>
      </c>
      <c r="BQ691" t="s">
        <v>74</v>
      </c>
      <c r="BR691" t="s">
        <v>96</v>
      </c>
      <c r="BS691" t="s">
        <v>7257</v>
      </c>
      <c r="BT691" t="str">
        <f>HYPERLINK("https%3A%2F%2Fwww.webofscience.com%2Fwos%2Fwoscc%2Ffull-record%2FWOS:A1994BC47A00004","View Full Record in Web of Science")</f>
        <v>View Full Record in Web of Science</v>
      </c>
    </row>
    <row r="692" spans="1:72" x14ac:dyDescent="0.15">
      <c r="A692" t="s">
        <v>5988</v>
      </c>
      <c r="B692" t="s">
        <v>7258</v>
      </c>
      <c r="C692" t="s">
        <v>74</v>
      </c>
      <c r="D692" t="s">
        <v>7243</v>
      </c>
      <c r="E692" t="s">
        <v>74</v>
      </c>
      <c r="F692" t="s">
        <v>7258</v>
      </c>
      <c r="G692" t="s">
        <v>74</v>
      </c>
      <c r="H692" t="s">
        <v>74</v>
      </c>
      <c r="I692" t="s">
        <v>7259</v>
      </c>
      <c r="J692" t="s">
        <v>7245</v>
      </c>
      <c r="K692" t="s">
        <v>74</v>
      </c>
      <c r="L692" t="s">
        <v>74</v>
      </c>
      <c r="M692" t="s">
        <v>77</v>
      </c>
      <c r="N692" t="s">
        <v>5994</v>
      </c>
      <c r="O692" t="s">
        <v>7246</v>
      </c>
      <c r="P692" t="s">
        <v>7247</v>
      </c>
      <c r="Q692" t="s">
        <v>7248</v>
      </c>
      <c r="R692" t="s">
        <v>74</v>
      </c>
      <c r="S692" t="s">
        <v>74</v>
      </c>
      <c r="T692" t="s">
        <v>74</v>
      </c>
      <c r="U692" t="s">
        <v>74</v>
      </c>
      <c r="V692" t="s">
        <v>74</v>
      </c>
      <c r="W692" t="s">
        <v>74</v>
      </c>
      <c r="X692" t="s">
        <v>74</v>
      </c>
      <c r="Y692" t="s">
        <v>7260</v>
      </c>
      <c r="Z692" t="s">
        <v>74</v>
      </c>
      <c r="AA692" t="s">
        <v>74</v>
      </c>
      <c r="AB692" t="s">
        <v>74</v>
      </c>
      <c r="AC692" t="s">
        <v>74</v>
      </c>
      <c r="AD692" t="s">
        <v>74</v>
      </c>
      <c r="AE692" t="s">
        <v>74</v>
      </c>
      <c r="AF692" t="s">
        <v>74</v>
      </c>
      <c r="AG692">
        <v>0</v>
      </c>
      <c r="AH692">
        <v>8</v>
      </c>
      <c r="AI692">
        <v>8</v>
      </c>
      <c r="AJ692">
        <v>0</v>
      </c>
      <c r="AK692">
        <v>0</v>
      </c>
      <c r="AL692" t="s">
        <v>7250</v>
      </c>
      <c r="AM692" t="s">
        <v>7251</v>
      </c>
      <c r="AN692" t="s">
        <v>7252</v>
      </c>
      <c r="AO692" t="s">
        <v>74</v>
      </c>
      <c r="AP692" t="s">
        <v>74</v>
      </c>
      <c r="AQ692" t="s">
        <v>7253</v>
      </c>
      <c r="AR692" t="s">
        <v>74</v>
      </c>
      <c r="AS692" t="s">
        <v>74</v>
      </c>
      <c r="AT692" t="s">
        <v>74</v>
      </c>
      <c r="AU692">
        <v>1994</v>
      </c>
      <c r="AV692" t="s">
        <v>74</v>
      </c>
      <c r="AW692" t="s">
        <v>74</v>
      </c>
      <c r="AX692" t="s">
        <v>74</v>
      </c>
      <c r="AY692" t="s">
        <v>74</v>
      </c>
      <c r="AZ692" t="s">
        <v>74</v>
      </c>
      <c r="BA692" t="s">
        <v>74</v>
      </c>
      <c r="BB692">
        <v>99</v>
      </c>
      <c r="BC692">
        <v>110</v>
      </c>
      <c r="BD692" t="s">
        <v>74</v>
      </c>
      <c r="BE692" t="s">
        <v>74</v>
      </c>
      <c r="BF692" t="s">
        <v>74</v>
      </c>
      <c r="BG692" t="s">
        <v>74</v>
      </c>
      <c r="BH692" t="s">
        <v>74</v>
      </c>
      <c r="BI692">
        <v>12</v>
      </c>
      <c r="BJ692" t="s">
        <v>7254</v>
      </c>
      <c r="BK692" t="s">
        <v>6008</v>
      </c>
      <c r="BL692" t="s">
        <v>7255</v>
      </c>
      <c r="BM692" t="s">
        <v>7256</v>
      </c>
      <c r="BN692" t="s">
        <v>74</v>
      </c>
      <c r="BO692" t="s">
        <v>74</v>
      </c>
      <c r="BP692" t="s">
        <v>74</v>
      </c>
      <c r="BQ692" t="s">
        <v>74</v>
      </c>
      <c r="BR692" t="s">
        <v>96</v>
      </c>
      <c r="BS692" t="s">
        <v>7261</v>
      </c>
      <c r="BT692" t="str">
        <f>HYPERLINK("https%3A%2F%2Fwww.webofscience.com%2Fwos%2Fwoscc%2Ffull-record%2FWOS:A1994BC47A00017","View Full Record in Web of Science")</f>
        <v>View Full Record in Web of Science</v>
      </c>
    </row>
    <row r="693" spans="1:72" x14ac:dyDescent="0.15">
      <c r="A693" t="s">
        <v>5988</v>
      </c>
      <c r="B693" t="s">
        <v>7262</v>
      </c>
      <c r="C693" t="s">
        <v>74</v>
      </c>
      <c r="D693" t="s">
        <v>7243</v>
      </c>
      <c r="E693" t="s">
        <v>74</v>
      </c>
      <c r="F693" t="s">
        <v>7262</v>
      </c>
      <c r="G693" t="s">
        <v>74</v>
      </c>
      <c r="H693" t="s">
        <v>74</v>
      </c>
      <c r="I693" t="s">
        <v>7263</v>
      </c>
      <c r="J693" t="s">
        <v>7245</v>
      </c>
      <c r="K693" t="s">
        <v>74</v>
      </c>
      <c r="L693" t="s">
        <v>74</v>
      </c>
      <c r="M693" t="s">
        <v>77</v>
      </c>
      <c r="N693" t="s">
        <v>5994</v>
      </c>
      <c r="O693" t="s">
        <v>7246</v>
      </c>
      <c r="P693" t="s">
        <v>7247</v>
      </c>
      <c r="Q693" t="s">
        <v>7248</v>
      </c>
      <c r="R693" t="s">
        <v>74</v>
      </c>
      <c r="S693" t="s">
        <v>74</v>
      </c>
      <c r="T693" t="s">
        <v>74</v>
      </c>
      <c r="U693" t="s">
        <v>74</v>
      </c>
      <c r="V693" t="s">
        <v>74</v>
      </c>
      <c r="W693" t="s">
        <v>74</v>
      </c>
      <c r="X693" t="s">
        <v>74</v>
      </c>
      <c r="Y693" t="s">
        <v>7264</v>
      </c>
      <c r="Z693" t="s">
        <v>74</v>
      </c>
      <c r="AA693" t="s">
        <v>74</v>
      </c>
      <c r="AB693" t="s">
        <v>74</v>
      </c>
      <c r="AC693" t="s">
        <v>74</v>
      </c>
      <c r="AD693" t="s">
        <v>74</v>
      </c>
      <c r="AE693" t="s">
        <v>74</v>
      </c>
      <c r="AF693" t="s">
        <v>74</v>
      </c>
      <c r="AG693">
        <v>0</v>
      </c>
      <c r="AH693">
        <v>47</v>
      </c>
      <c r="AI693">
        <v>48</v>
      </c>
      <c r="AJ693">
        <v>0</v>
      </c>
      <c r="AK693">
        <v>2</v>
      </c>
      <c r="AL693" t="s">
        <v>7250</v>
      </c>
      <c r="AM693" t="s">
        <v>7251</v>
      </c>
      <c r="AN693" t="s">
        <v>7252</v>
      </c>
      <c r="AO693" t="s">
        <v>74</v>
      </c>
      <c r="AP693" t="s">
        <v>74</v>
      </c>
      <c r="AQ693" t="s">
        <v>7253</v>
      </c>
      <c r="AR693" t="s">
        <v>74</v>
      </c>
      <c r="AS693" t="s">
        <v>74</v>
      </c>
      <c r="AT693" t="s">
        <v>74</v>
      </c>
      <c r="AU693">
        <v>1994</v>
      </c>
      <c r="AV693" t="s">
        <v>74</v>
      </c>
      <c r="AW693" t="s">
        <v>74</v>
      </c>
      <c r="AX693" t="s">
        <v>74</v>
      </c>
      <c r="AY693" t="s">
        <v>74</v>
      </c>
      <c r="AZ693" t="s">
        <v>74</v>
      </c>
      <c r="BA693" t="s">
        <v>74</v>
      </c>
      <c r="BB693">
        <v>111</v>
      </c>
      <c r="BC693">
        <v>120</v>
      </c>
      <c r="BD693" t="s">
        <v>74</v>
      </c>
      <c r="BE693" t="s">
        <v>74</v>
      </c>
      <c r="BF693" t="s">
        <v>74</v>
      </c>
      <c r="BG693" t="s">
        <v>74</v>
      </c>
      <c r="BH693" t="s">
        <v>74</v>
      </c>
      <c r="BI693">
        <v>10</v>
      </c>
      <c r="BJ693" t="s">
        <v>7254</v>
      </c>
      <c r="BK693" t="s">
        <v>6008</v>
      </c>
      <c r="BL693" t="s">
        <v>7255</v>
      </c>
      <c r="BM693" t="s">
        <v>7256</v>
      </c>
      <c r="BN693" t="s">
        <v>74</v>
      </c>
      <c r="BO693" t="s">
        <v>74</v>
      </c>
      <c r="BP693" t="s">
        <v>74</v>
      </c>
      <c r="BQ693" t="s">
        <v>74</v>
      </c>
      <c r="BR693" t="s">
        <v>96</v>
      </c>
      <c r="BS693" t="s">
        <v>7265</v>
      </c>
      <c r="BT693" t="str">
        <f>HYPERLINK("https%3A%2F%2Fwww.webofscience.com%2Fwos%2Fwoscc%2Ffull-record%2FWOS:A1994BC47A00018","View Full Record in Web of Science")</f>
        <v>View Full Record in Web of Science</v>
      </c>
    </row>
    <row r="694" spans="1:72" x14ac:dyDescent="0.15">
      <c r="A694" t="s">
        <v>5988</v>
      </c>
      <c r="B694" t="s">
        <v>7266</v>
      </c>
      <c r="C694" t="s">
        <v>74</v>
      </c>
      <c r="D694" t="s">
        <v>7243</v>
      </c>
      <c r="E694" t="s">
        <v>74</v>
      </c>
      <c r="F694" t="s">
        <v>7266</v>
      </c>
      <c r="G694" t="s">
        <v>74</v>
      </c>
      <c r="H694" t="s">
        <v>74</v>
      </c>
      <c r="I694" t="s">
        <v>7267</v>
      </c>
      <c r="J694" t="s">
        <v>7245</v>
      </c>
      <c r="K694" t="s">
        <v>74</v>
      </c>
      <c r="L694" t="s">
        <v>74</v>
      </c>
      <c r="M694" t="s">
        <v>77</v>
      </c>
      <c r="N694" t="s">
        <v>5994</v>
      </c>
      <c r="O694" t="s">
        <v>7246</v>
      </c>
      <c r="P694" t="s">
        <v>7247</v>
      </c>
      <c r="Q694" t="s">
        <v>7248</v>
      </c>
      <c r="R694" t="s">
        <v>74</v>
      </c>
      <c r="S694" t="s">
        <v>74</v>
      </c>
      <c r="T694" t="s">
        <v>74</v>
      </c>
      <c r="U694" t="s">
        <v>74</v>
      </c>
      <c r="V694" t="s">
        <v>74</v>
      </c>
      <c r="W694" t="s">
        <v>74</v>
      </c>
      <c r="X694" t="s">
        <v>74</v>
      </c>
      <c r="Y694" t="s">
        <v>7268</v>
      </c>
      <c r="Z694" t="s">
        <v>74</v>
      </c>
      <c r="AA694" t="s">
        <v>74</v>
      </c>
      <c r="AB694" t="s">
        <v>74</v>
      </c>
      <c r="AC694" t="s">
        <v>74</v>
      </c>
      <c r="AD694" t="s">
        <v>74</v>
      </c>
      <c r="AE694" t="s">
        <v>74</v>
      </c>
      <c r="AF694" t="s">
        <v>74</v>
      </c>
      <c r="AG694">
        <v>0</v>
      </c>
      <c r="AH694">
        <v>0</v>
      </c>
      <c r="AI694">
        <v>0</v>
      </c>
      <c r="AJ694">
        <v>0</v>
      </c>
      <c r="AK694">
        <v>0</v>
      </c>
      <c r="AL694" t="s">
        <v>7250</v>
      </c>
      <c r="AM694" t="s">
        <v>7251</v>
      </c>
      <c r="AN694" t="s">
        <v>7252</v>
      </c>
      <c r="AO694" t="s">
        <v>74</v>
      </c>
      <c r="AP694" t="s">
        <v>74</v>
      </c>
      <c r="AQ694" t="s">
        <v>7253</v>
      </c>
      <c r="AR694" t="s">
        <v>74</v>
      </c>
      <c r="AS694" t="s">
        <v>74</v>
      </c>
      <c r="AT694" t="s">
        <v>74</v>
      </c>
      <c r="AU694">
        <v>1994</v>
      </c>
      <c r="AV694" t="s">
        <v>74</v>
      </c>
      <c r="AW694" t="s">
        <v>74</v>
      </c>
      <c r="AX694" t="s">
        <v>74</v>
      </c>
      <c r="AY694" t="s">
        <v>74</v>
      </c>
      <c r="AZ694" t="s">
        <v>74</v>
      </c>
      <c r="BA694" t="s">
        <v>74</v>
      </c>
      <c r="BB694">
        <v>503</v>
      </c>
      <c r="BC694">
        <v>503</v>
      </c>
      <c r="BD694" t="s">
        <v>74</v>
      </c>
      <c r="BE694" t="s">
        <v>74</v>
      </c>
      <c r="BF694" t="s">
        <v>74</v>
      </c>
      <c r="BG694" t="s">
        <v>74</v>
      </c>
      <c r="BH694" t="s">
        <v>74</v>
      </c>
      <c r="BI694">
        <v>1</v>
      </c>
      <c r="BJ694" t="s">
        <v>7254</v>
      </c>
      <c r="BK694" t="s">
        <v>6008</v>
      </c>
      <c r="BL694" t="s">
        <v>7255</v>
      </c>
      <c r="BM694" t="s">
        <v>7256</v>
      </c>
      <c r="BN694" t="s">
        <v>74</v>
      </c>
      <c r="BO694" t="s">
        <v>74</v>
      </c>
      <c r="BP694" t="s">
        <v>74</v>
      </c>
      <c r="BQ694" t="s">
        <v>74</v>
      </c>
      <c r="BR694" t="s">
        <v>96</v>
      </c>
      <c r="BS694" t="s">
        <v>7269</v>
      </c>
      <c r="BT694" t="str">
        <f>HYPERLINK("https%3A%2F%2Fwww.webofscience.com%2Fwos%2Fwoscc%2Ffull-record%2FWOS:A1994BC47A00116","View Full Record in Web of Science")</f>
        <v>View Full Record in Web of Science</v>
      </c>
    </row>
    <row r="695" spans="1:72" x14ac:dyDescent="0.15">
      <c r="A695" t="s">
        <v>5988</v>
      </c>
      <c r="B695" t="s">
        <v>7270</v>
      </c>
      <c r="C695" t="s">
        <v>74</v>
      </c>
      <c r="D695" t="s">
        <v>7243</v>
      </c>
      <c r="E695" t="s">
        <v>74</v>
      </c>
      <c r="F695" t="s">
        <v>7270</v>
      </c>
      <c r="G695" t="s">
        <v>74</v>
      </c>
      <c r="H695" t="s">
        <v>74</v>
      </c>
      <c r="I695" t="s">
        <v>7271</v>
      </c>
      <c r="J695" t="s">
        <v>7245</v>
      </c>
      <c r="K695" t="s">
        <v>74</v>
      </c>
      <c r="L695" t="s">
        <v>74</v>
      </c>
      <c r="M695" t="s">
        <v>77</v>
      </c>
      <c r="N695" t="s">
        <v>5994</v>
      </c>
      <c r="O695" t="s">
        <v>7246</v>
      </c>
      <c r="P695" t="s">
        <v>7247</v>
      </c>
      <c r="Q695" t="s">
        <v>7248</v>
      </c>
      <c r="R695" t="s">
        <v>74</v>
      </c>
      <c r="S695" t="s">
        <v>74</v>
      </c>
      <c r="T695" t="s">
        <v>74</v>
      </c>
      <c r="U695" t="s">
        <v>74</v>
      </c>
      <c r="V695" t="s">
        <v>74</v>
      </c>
      <c r="W695" t="s">
        <v>74</v>
      </c>
      <c r="X695" t="s">
        <v>74</v>
      </c>
      <c r="Y695" t="s">
        <v>7272</v>
      </c>
      <c r="Z695" t="s">
        <v>74</v>
      </c>
      <c r="AA695" t="s">
        <v>74</v>
      </c>
      <c r="AB695" t="s">
        <v>74</v>
      </c>
      <c r="AC695" t="s">
        <v>74</v>
      </c>
      <c r="AD695" t="s">
        <v>74</v>
      </c>
      <c r="AE695" t="s">
        <v>74</v>
      </c>
      <c r="AF695" t="s">
        <v>74</v>
      </c>
      <c r="AG695">
        <v>0</v>
      </c>
      <c r="AH695">
        <v>0</v>
      </c>
      <c r="AI695">
        <v>0</v>
      </c>
      <c r="AJ695">
        <v>0</v>
      </c>
      <c r="AK695">
        <v>0</v>
      </c>
      <c r="AL695" t="s">
        <v>7250</v>
      </c>
      <c r="AM695" t="s">
        <v>7251</v>
      </c>
      <c r="AN695" t="s">
        <v>7252</v>
      </c>
      <c r="AO695" t="s">
        <v>74</v>
      </c>
      <c r="AP695" t="s">
        <v>74</v>
      </c>
      <c r="AQ695" t="s">
        <v>7253</v>
      </c>
      <c r="AR695" t="s">
        <v>74</v>
      </c>
      <c r="AS695" t="s">
        <v>74</v>
      </c>
      <c r="AT695" t="s">
        <v>74</v>
      </c>
      <c r="AU695">
        <v>1994</v>
      </c>
      <c r="AV695" t="s">
        <v>74</v>
      </c>
      <c r="AW695" t="s">
        <v>74</v>
      </c>
      <c r="AX695" t="s">
        <v>74</v>
      </c>
      <c r="AY695" t="s">
        <v>74</v>
      </c>
      <c r="AZ695" t="s">
        <v>74</v>
      </c>
      <c r="BA695" t="s">
        <v>74</v>
      </c>
      <c r="BB695">
        <v>529</v>
      </c>
      <c r="BC695">
        <v>529</v>
      </c>
      <c r="BD695" t="s">
        <v>74</v>
      </c>
      <c r="BE695" t="s">
        <v>74</v>
      </c>
      <c r="BF695" t="s">
        <v>74</v>
      </c>
      <c r="BG695" t="s">
        <v>74</v>
      </c>
      <c r="BH695" t="s">
        <v>74</v>
      </c>
      <c r="BI695">
        <v>1</v>
      </c>
      <c r="BJ695" t="s">
        <v>7254</v>
      </c>
      <c r="BK695" t="s">
        <v>6008</v>
      </c>
      <c r="BL695" t="s">
        <v>7255</v>
      </c>
      <c r="BM695" t="s">
        <v>7256</v>
      </c>
      <c r="BN695" t="s">
        <v>74</v>
      </c>
      <c r="BO695" t="s">
        <v>74</v>
      </c>
      <c r="BP695" t="s">
        <v>74</v>
      </c>
      <c r="BQ695" t="s">
        <v>74</v>
      </c>
      <c r="BR695" t="s">
        <v>96</v>
      </c>
      <c r="BS695" t="s">
        <v>7273</v>
      </c>
      <c r="BT695" t="str">
        <f>HYPERLINK("https%3A%2F%2Fwww.webofscience.com%2Fwos%2Fwoscc%2Ffull-record%2FWOS:A1994BC47A00123","View Full Record in Web of Science")</f>
        <v>View Full Record in Web of Science</v>
      </c>
    </row>
    <row r="696" spans="1:72" x14ac:dyDescent="0.15">
      <c r="A696" t="s">
        <v>5988</v>
      </c>
      <c r="B696" t="s">
        <v>7274</v>
      </c>
      <c r="C696" t="s">
        <v>74</v>
      </c>
      <c r="D696" t="s">
        <v>7243</v>
      </c>
      <c r="E696" t="s">
        <v>74</v>
      </c>
      <c r="F696" t="s">
        <v>7274</v>
      </c>
      <c r="G696" t="s">
        <v>74</v>
      </c>
      <c r="H696" t="s">
        <v>74</v>
      </c>
      <c r="I696" t="s">
        <v>7275</v>
      </c>
      <c r="J696" t="s">
        <v>7245</v>
      </c>
      <c r="K696" t="s">
        <v>74</v>
      </c>
      <c r="L696" t="s">
        <v>74</v>
      </c>
      <c r="M696" t="s">
        <v>77</v>
      </c>
      <c r="N696" t="s">
        <v>5994</v>
      </c>
      <c r="O696" t="s">
        <v>7246</v>
      </c>
      <c r="P696" t="s">
        <v>7247</v>
      </c>
      <c r="Q696" t="s">
        <v>7248</v>
      </c>
      <c r="R696" t="s">
        <v>74</v>
      </c>
      <c r="S696" t="s">
        <v>74</v>
      </c>
      <c r="T696" t="s">
        <v>74</v>
      </c>
      <c r="U696" t="s">
        <v>74</v>
      </c>
      <c r="V696" t="s">
        <v>74</v>
      </c>
      <c r="W696" t="s">
        <v>74</v>
      </c>
      <c r="X696" t="s">
        <v>74</v>
      </c>
      <c r="Y696" t="s">
        <v>7276</v>
      </c>
      <c r="Z696" t="s">
        <v>74</v>
      </c>
      <c r="AA696" t="s">
        <v>74</v>
      </c>
      <c r="AB696" t="s">
        <v>74</v>
      </c>
      <c r="AC696" t="s">
        <v>74</v>
      </c>
      <c r="AD696" t="s">
        <v>74</v>
      </c>
      <c r="AE696" t="s">
        <v>74</v>
      </c>
      <c r="AF696" t="s">
        <v>74</v>
      </c>
      <c r="AG696">
        <v>0</v>
      </c>
      <c r="AH696">
        <v>1</v>
      </c>
      <c r="AI696">
        <v>1</v>
      </c>
      <c r="AJ696">
        <v>0</v>
      </c>
      <c r="AK696">
        <v>0</v>
      </c>
      <c r="AL696" t="s">
        <v>7250</v>
      </c>
      <c r="AM696" t="s">
        <v>7251</v>
      </c>
      <c r="AN696" t="s">
        <v>7252</v>
      </c>
      <c r="AO696" t="s">
        <v>74</v>
      </c>
      <c r="AP696" t="s">
        <v>74</v>
      </c>
      <c r="AQ696" t="s">
        <v>7253</v>
      </c>
      <c r="AR696" t="s">
        <v>74</v>
      </c>
      <c r="AS696" t="s">
        <v>74</v>
      </c>
      <c r="AT696" t="s">
        <v>74</v>
      </c>
      <c r="AU696">
        <v>1994</v>
      </c>
      <c r="AV696" t="s">
        <v>74</v>
      </c>
      <c r="AW696" t="s">
        <v>74</v>
      </c>
      <c r="AX696" t="s">
        <v>74</v>
      </c>
      <c r="AY696" t="s">
        <v>74</v>
      </c>
      <c r="AZ696" t="s">
        <v>74</v>
      </c>
      <c r="BA696" t="s">
        <v>74</v>
      </c>
      <c r="BB696">
        <v>530</v>
      </c>
      <c r="BC696">
        <v>530</v>
      </c>
      <c r="BD696" t="s">
        <v>74</v>
      </c>
      <c r="BE696" t="s">
        <v>74</v>
      </c>
      <c r="BF696" t="s">
        <v>74</v>
      </c>
      <c r="BG696" t="s">
        <v>74</v>
      </c>
      <c r="BH696" t="s">
        <v>74</v>
      </c>
      <c r="BI696">
        <v>1</v>
      </c>
      <c r="BJ696" t="s">
        <v>7254</v>
      </c>
      <c r="BK696" t="s">
        <v>6008</v>
      </c>
      <c r="BL696" t="s">
        <v>7255</v>
      </c>
      <c r="BM696" t="s">
        <v>7256</v>
      </c>
      <c r="BN696" t="s">
        <v>74</v>
      </c>
      <c r="BO696" t="s">
        <v>74</v>
      </c>
      <c r="BP696" t="s">
        <v>74</v>
      </c>
      <c r="BQ696" t="s">
        <v>74</v>
      </c>
      <c r="BR696" t="s">
        <v>96</v>
      </c>
      <c r="BS696" t="s">
        <v>7277</v>
      </c>
      <c r="BT696" t="str">
        <f>HYPERLINK("https%3A%2F%2Fwww.webofscience.com%2Fwos%2Fwoscc%2Ffull-record%2FWOS:A1994BC47A00124","View Full Record in Web of Science")</f>
        <v>View Full Record in Web of Science</v>
      </c>
    </row>
    <row r="697" spans="1:72" x14ac:dyDescent="0.15">
      <c r="A697" t="s">
        <v>5988</v>
      </c>
      <c r="B697" t="s">
        <v>7278</v>
      </c>
      <c r="C697" t="s">
        <v>74</v>
      </c>
      <c r="D697" t="s">
        <v>7243</v>
      </c>
      <c r="E697" t="s">
        <v>74</v>
      </c>
      <c r="F697" t="s">
        <v>7278</v>
      </c>
      <c r="G697" t="s">
        <v>74</v>
      </c>
      <c r="H697" t="s">
        <v>74</v>
      </c>
      <c r="I697" t="s">
        <v>7279</v>
      </c>
      <c r="J697" t="s">
        <v>7245</v>
      </c>
      <c r="K697" t="s">
        <v>74</v>
      </c>
      <c r="L697" t="s">
        <v>74</v>
      </c>
      <c r="M697" t="s">
        <v>77</v>
      </c>
      <c r="N697" t="s">
        <v>5994</v>
      </c>
      <c r="O697" t="s">
        <v>7246</v>
      </c>
      <c r="P697" t="s">
        <v>7247</v>
      </c>
      <c r="Q697" t="s">
        <v>7248</v>
      </c>
      <c r="R697" t="s">
        <v>74</v>
      </c>
      <c r="S697" t="s">
        <v>74</v>
      </c>
      <c r="T697" t="s">
        <v>74</v>
      </c>
      <c r="U697" t="s">
        <v>74</v>
      </c>
      <c r="V697" t="s">
        <v>74</v>
      </c>
      <c r="W697" t="s">
        <v>74</v>
      </c>
      <c r="X697" t="s">
        <v>74</v>
      </c>
      <c r="Y697" t="s">
        <v>7280</v>
      </c>
      <c r="Z697" t="s">
        <v>74</v>
      </c>
      <c r="AA697" t="s">
        <v>7281</v>
      </c>
      <c r="AB697" t="s">
        <v>7282</v>
      </c>
      <c r="AC697" t="s">
        <v>74</v>
      </c>
      <c r="AD697" t="s">
        <v>74</v>
      </c>
      <c r="AE697" t="s">
        <v>74</v>
      </c>
      <c r="AF697" t="s">
        <v>74</v>
      </c>
      <c r="AG697">
        <v>0</v>
      </c>
      <c r="AH697">
        <v>20</v>
      </c>
      <c r="AI697">
        <v>21</v>
      </c>
      <c r="AJ697">
        <v>0</v>
      </c>
      <c r="AK697">
        <v>0</v>
      </c>
      <c r="AL697" t="s">
        <v>7250</v>
      </c>
      <c r="AM697" t="s">
        <v>7251</v>
      </c>
      <c r="AN697" t="s">
        <v>7252</v>
      </c>
      <c r="AO697" t="s">
        <v>74</v>
      </c>
      <c r="AP697" t="s">
        <v>74</v>
      </c>
      <c r="AQ697" t="s">
        <v>7253</v>
      </c>
      <c r="AR697" t="s">
        <v>74</v>
      </c>
      <c r="AS697" t="s">
        <v>74</v>
      </c>
      <c r="AT697" t="s">
        <v>74</v>
      </c>
      <c r="AU697">
        <v>1994</v>
      </c>
      <c r="AV697" t="s">
        <v>74</v>
      </c>
      <c r="AW697" t="s">
        <v>74</v>
      </c>
      <c r="AX697" t="s">
        <v>74</v>
      </c>
      <c r="AY697" t="s">
        <v>74</v>
      </c>
      <c r="AZ697" t="s">
        <v>74</v>
      </c>
      <c r="BA697" t="s">
        <v>74</v>
      </c>
      <c r="BB697">
        <v>837</v>
      </c>
      <c r="BC697">
        <v>844</v>
      </c>
      <c r="BD697" t="s">
        <v>74</v>
      </c>
      <c r="BE697" t="s">
        <v>74</v>
      </c>
      <c r="BF697" t="s">
        <v>74</v>
      </c>
      <c r="BG697" t="s">
        <v>74</v>
      </c>
      <c r="BH697" t="s">
        <v>74</v>
      </c>
      <c r="BI697">
        <v>8</v>
      </c>
      <c r="BJ697" t="s">
        <v>7254</v>
      </c>
      <c r="BK697" t="s">
        <v>6008</v>
      </c>
      <c r="BL697" t="s">
        <v>7255</v>
      </c>
      <c r="BM697" t="s">
        <v>7256</v>
      </c>
      <c r="BN697" t="s">
        <v>74</v>
      </c>
      <c r="BO697" t="s">
        <v>74</v>
      </c>
      <c r="BP697" t="s">
        <v>74</v>
      </c>
      <c r="BQ697" t="s">
        <v>74</v>
      </c>
      <c r="BR697" t="s">
        <v>96</v>
      </c>
      <c r="BS697" t="s">
        <v>7283</v>
      </c>
      <c r="BT697" t="str">
        <f>HYPERLINK("https%3A%2F%2Fwww.webofscience.com%2Fwos%2Fwoscc%2Ffull-record%2FWOS:A1994BC47A00195","View Full Record in Web of Science")</f>
        <v>View Full Record in Web of Science</v>
      </c>
    </row>
    <row r="698" spans="1:72" x14ac:dyDescent="0.15">
      <c r="A698" t="s">
        <v>5988</v>
      </c>
      <c r="B698" t="s">
        <v>7284</v>
      </c>
      <c r="C698" t="s">
        <v>74</v>
      </c>
      <c r="D698" t="s">
        <v>7243</v>
      </c>
      <c r="E698" t="s">
        <v>74</v>
      </c>
      <c r="F698" t="s">
        <v>7284</v>
      </c>
      <c r="G698" t="s">
        <v>74</v>
      </c>
      <c r="H698" t="s">
        <v>74</v>
      </c>
      <c r="I698" t="s">
        <v>7285</v>
      </c>
      <c r="J698" t="s">
        <v>7245</v>
      </c>
      <c r="K698" t="s">
        <v>74</v>
      </c>
      <c r="L698" t="s">
        <v>74</v>
      </c>
      <c r="M698" t="s">
        <v>77</v>
      </c>
      <c r="N698" t="s">
        <v>5994</v>
      </c>
      <c r="O698" t="s">
        <v>7246</v>
      </c>
      <c r="P698" t="s">
        <v>7247</v>
      </c>
      <c r="Q698" t="s">
        <v>7248</v>
      </c>
      <c r="R698" t="s">
        <v>74</v>
      </c>
      <c r="S698" t="s">
        <v>74</v>
      </c>
      <c r="T698" t="s">
        <v>74</v>
      </c>
      <c r="U698" t="s">
        <v>74</v>
      </c>
      <c r="V698" t="s">
        <v>74</v>
      </c>
      <c r="W698" t="s">
        <v>74</v>
      </c>
      <c r="X698" t="s">
        <v>74</v>
      </c>
      <c r="Y698" t="s">
        <v>7286</v>
      </c>
      <c r="Z698" t="s">
        <v>74</v>
      </c>
      <c r="AA698" t="s">
        <v>74</v>
      </c>
      <c r="AB698" t="s">
        <v>74</v>
      </c>
      <c r="AC698" t="s">
        <v>74</v>
      </c>
      <c r="AD698" t="s">
        <v>74</v>
      </c>
      <c r="AE698" t="s">
        <v>74</v>
      </c>
      <c r="AF698" t="s">
        <v>74</v>
      </c>
      <c r="AG698">
        <v>0</v>
      </c>
      <c r="AH698">
        <v>0</v>
      </c>
      <c r="AI698">
        <v>0</v>
      </c>
      <c r="AJ698">
        <v>0</v>
      </c>
      <c r="AK698">
        <v>0</v>
      </c>
      <c r="AL698" t="s">
        <v>7250</v>
      </c>
      <c r="AM698" t="s">
        <v>7251</v>
      </c>
      <c r="AN698" t="s">
        <v>7252</v>
      </c>
      <c r="AO698" t="s">
        <v>74</v>
      </c>
      <c r="AP698" t="s">
        <v>74</v>
      </c>
      <c r="AQ698" t="s">
        <v>7253</v>
      </c>
      <c r="AR698" t="s">
        <v>74</v>
      </c>
      <c r="AS698" t="s">
        <v>74</v>
      </c>
      <c r="AT698" t="s">
        <v>74</v>
      </c>
      <c r="AU698">
        <v>1994</v>
      </c>
      <c r="AV698" t="s">
        <v>74</v>
      </c>
      <c r="AW698" t="s">
        <v>74</v>
      </c>
      <c r="AX698" t="s">
        <v>74</v>
      </c>
      <c r="AY698" t="s">
        <v>74</v>
      </c>
      <c r="AZ698" t="s">
        <v>74</v>
      </c>
      <c r="BA698" t="s">
        <v>74</v>
      </c>
      <c r="BB698">
        <v>872</v>
      </c>
      <c r="BC698">
        <v>872</v>
      </c>
      <c r="BD698" t="s">
        <v>74</v>
      </c>
      <c r="BE698" t="s">
        <v>74</v>
      </c>
      <c r="BF698" t="s">
        <v>74</v>
      </c>
      <c r="BG698" t="s">
        <v>74</v>
      </c>
      <c r="BH698" t="s">
        <v>74</v>
      </c>
      <c r="BI698">
        <v>1</v>
      </c>
      <c r="BJ698" t="s">
        <v>7254</v>
      </c>
      <c r="BK698" t="s">
        <v>6008</v>
      </c>
      <c r="BL698" t="s">
        <v>7255</v>
      </c>
      <c r="BM698" t="s">
        <v>7256</v>
      </c>
      <c r="BN698" t="s">
        <v>74</v>
      </c>
      <c r="BO698" t="s">
        <v>74</v>
      </c>
      <c r="BP698" t="s">
        <v>74</v>
      </c>
      <c r="BQ698" t="s">
        <v>74</v>
      </c>
      <c r="BR698" t="s">
        <v>96</v>
      </c>
      <c r="BS698" t="s">
        <v>7287</v>
      </c>
      <c r="BT698" t="str">
        <f>HYPERLINK("https%3A%2F%2Fwww.webofscience.com%2Fwos%2Fwoscc%2Ffull-record%2FWOS:A1994BC47A00201","View Full Record in Web of Science")</f>
        <v>View Full Record in Web of Science</v>
      </c>
    </row>
    <row r="699" spans="1:72" x14ac:dyDescent="0.15">
      <c r="A699" t="s">
        <v>72</v>
      </c>
      <c r="B699" t="s">
        <v>5370</v>
      </c>
      <c r="C699" t="s">
        <v>74</v>
      </c>
      <c r="D699" t="s">
        <v>74</v>
      </c>
      <c r="E699" t="s">
        <v>74</v>
      </c>
      <c r="F699" t="s">
        <v>5370</v>
      </c>
      <c r="G699" t="s">
        <v>74</v>
      </c>
      <c r="H699" t="s">
        <v>74</v>
      </c>
      <c r="I699" t="s">
        <v>7288</v>
      </c>
      <c r="J699" t="s">
        <v>3162</v>
      </c>
      <c r="K699" t="s">
        <v>74</v>
      </c>
      <c r="L699" t="s">
        <v>74</v>
      </c>
      <c r="M699" t="s">
        <v>77</v>
      </c>
      <c r="N699" t="s">
        <v>78</v>
      </c>
      <c r="O699" t="s">
        <v>74</v>
      </c>
      <c r="P699" t="s">
        <v>74</v>
      </c>
      <c r="Q699" t="s">
        <v>74</v>
      </c>
      <c r="R699" t="s">
        <v>74</v>
      </c>
      <c r="S699" t="s">
        <v>74</v>
      </c>
      <c r="T699" t="s">
        <v>74</v>
      </c>
      <c r="U699" t="s">
        <v>7289</v>
      </c>
      <c r="V699" t="s">
        <v>7290</v>
      </c>
      <c r="W699" t="s">
        <v>74</v>
      </c>
      <c r="X699" t="s">
        <v>74</v>
      </c>
      <c r="Y699" t="s">
        <v>5181</v>
      </c>
      <c r="Z699" t="s">
        <v>74</v>
      </c>
      <c r="AA699" t="s">
        <v>1768</v>
      </c>
      <c r="AB699" t="s">
        <v>1769</v>
      </c>
      <c r="AC699" t="s">
        <v>74</v>
      </c>
      <c r="AD699" t="s">
        <v>74</v>
      </c>
      <c r="AE699" t="s">
        <v>74</v>
      </c>
      <c r="AF699" t="s">
        <v>74</v>
      </c>
      <c r="AG699">
        <v>50</v>
      </c>
      <c r="AH699">
        <v>47</v>
      </c>
      <c r="AI699">
        <v>53</v>
      </c>
      <c r="AJ699">
        <v>0</v>
      </c>
      <c r="AK699">
        <v>6</v>
      </c>
      <c r="AL699" t="s">
        <v>2129</v>
      </c>
      <c r="AM699" t="s">
        <v>1049</v>
      </c>
      <c r="AN699" t="s">
        <v>1050</v>
      </c>
      <c r="AO699" t="s">
        <v>3169</v>
      </c>
      <c r="AP699" t="s">
        <v>7291</v>
      </c>
      <c r="AQ699" t="s">
        <v>74</v>
      </c>
      <c r="AR699" t="s">
        <v>3162</v>
      </c>
      <c r="AS699" t="s">
        <v>3170</v>
      </c>
      <c r="AT699" t="s">
        <v>7292</v>
      </c>
      <c r="AU699">
        <v>1994</v>
      </c>
      <c r="AV699">
        <v>17</v>
      </c>
      <c r="AW699">
        <v>1</v>
      </c>
      <c r="AX699" t="s">
        <v>74</v>
      </c>
      <c r="AY699" t="s">
        <v>74</v>
      </c>
      <c r="AZ699" t="s">
        <v>74</v>
      </c>
      <c r="BA699" t="s">
        <v>74</v>
      </c>
      <c r="BB699">
        <v>97</v>
      </c>
      <c r="BC699">
        <v>107</v>
      </c>
      <c r="BD699" t="s">
        <v>74</v>
      </c>
      <c r="BE699" t="s">
        <v>7293</v>
      </c>
      <c r="BF699" t="str">
        <f>HYPERLINK("http://dx.doi.org/10.1111/j.1600-0587.1994.tb00081.x","http://dx.doi.org/10.1111/j.1600-0587.1994.tb00081.x")</f>
        <v>http://dx.doi.org/10.1111/j.1600-0587.1994.tb00081.x</v>
      </c>
      <c r="BG699" t="s">
        <v>74</v>
      </c>
      <c r="BH699" t="s">
        <v>74</v>
      </c>
      <c r="BI699">
        <v>11</v>
      </c>
      <c r="BJ699" t="s">
        <v>143</v>
      </c>
      <c r="BK699" t="s">
        <v>93</v>
      </c>
      <c r="BL699" t="s">
        <v>144</v>
      </c>
      <c r="BM699" t="s">
        <v>7294</v>
      </c>
      <c r="BN699" t="s">
        <v>74</v>
      </c>
      <c r="BO699" t="s">
        <v>74</v>
      </c>
      <c r="BP699" t="s">
        <v>74</v>
      </c>
      <c r="BQ699" t="s">
        <v>74</v>
      </c>
      <c r="BR699" t="s">
        <v>96</v>
      </c>
      <c r="BS699" t="s">
        <v>7295</v>
      </c>
      <c r="BT699" t="str">
        <f>HYPERLINK("https%3A%2F%2Fwww.webofscience.com%2Fwos%2Fwoscc%2Ffull-record%2FWOS:A1994ND62000011","View Full Record in Web of Science")</f>
        <v>View Full Record in Web of Science</v>
      </c>
    </row>
    <row r="700" spans="1:72" x14ac:dyDescent="0.15">
      <c r="A700" t="s">
        <v>72</v>
      </c>
      <c r="B700" t="s">
        <v>7296</v>
      </c>
      <c r="C700" t="s">
        <v>74</v>
      </c>
      <c r="D700" t="s">
        <v>74</v>
      </c>
      <c r="E700" t="s">
        <v>74</v>
      </c>
      <c r="F700" t="s">
        <v>7296</v>
      </c>
      <c r="G700" t="s">
        <v>74</v>
      </c>
      <c r="H700" t="s">
        <v>74</v>
      </c>
      <c r="I700" t="s">
        <v>7297</v>
      </c>
      <c r="J700" t="s">
        <v>7298</v>
      </c>
      <c r="K700" t="s">
        <v>74</v>
      </c>
      <c r="L700" t="s">
        <v>74</v>
      </c>
      <c r="M700" t="s">
        <v>77</v>
      </c>
      <c r="N700" t="s">
        <v>78</v>
      </c>
      <c r="O700" t="s">
        <v>74</v>
      </c>
      <c r="P700" t="s">
        <v>74</v>
      </c>
      <c r="Q700" t="s">
        <v>74</v>
      </c>
      <c r="R700" t="s">
        <v>74</v>
      </c>
      <c r="S700" t="s">
        <v>74</v>
      </c>
      <c r="T700" t="s">
        <v>74</v>
      </c>
      <c r="U700" t="s">
        <v>7299</v>
      </c>
      <c r="V700" t="s">
        <v>74</v>
      </c>
      <c r="W700" t="s">
        <v>74</v>
      </c>
      <c r="X700" t="s">
        <v>74</v>
      </c>
      <c r="Y700" t="s">
        <v>7300</v>
      </c>
      <c r="Z700" t="s">
        <v>74</v>
      </c>
      <c r="AA700" t="s">
        <v>74</v>
      </c>
      <c r="AB700" t="s">
        <v>74</v>
      </c>
      <c r="AC700" t="s">
        <v>74</v>
      </c>
      <c r="AD700" t="s">
        <v>74</v>
      </c>
      <c r="AE700" t="s">
        <v>74</v>
      </c>
      <c r="AF700" t="s">
        <v>74</v>
      </c>
      <c r="AG700">
        <v>55</v>
      </c>
      <c r="AH700">
        <v>2</v>
      </c>
      <c r="AI700">
        <v>2</v>
      </c>
      <c r="AJ700">
        <v>0</v>
      </c>
      <c r="AK700">
        <v>0</v>
      </c>
      <c r="AL700" t="s">
        <v>7301</v>
      </c>
      <c r="AM700" t="s">
        <v>7302</v>
      </c>
      <c r="AN700" t="s">
        <v>7303</v>
      </c>
      <c r="AO700" t="s">
        <v>7304</v>
      </c>
      <c r="AP700" t="s">
        <v>74</v>
      </c>
      <c r="AQ700" t="s">
        <v>74</v>
      </c>
      <c r="AR700" t="s">
        <v>7305</v>
      </c>
      <c r="AS700" t="s">
        <v>7306</v>
      </c>
      <c r="AT700" t="s">
        <v>74</v>
      </c>
      <c r="AU700">
        <v>1994</v>
      </c>
      <c r="AV700">
        <v>21</v>
      </c>
      <c r="AW700">
        <v>1</v>
      </c>
      <c r="AX700" t="s">
        <v>74</v>
      </c>
      <c r="AY700" t="s">
        <v>74</v>
      </c>
      <c r="AZ700" t="s">
        <v>74</v>
      </c>
      <c r="BA700" t="s">
        <v>74</v>
      </c>
      <c r="BB700">
        <v>163</v>
      </c>
      <c r="BC700">
        <v>241</v>
      </c>
      <c r="BD700" t="s">
        <v>74</v>
      </c>
      <c r="BE700" t="s">
        <v>74</v>
      </c>
      <c r="BF700" t="s">
        <v>74</v>
      </c>
      <c r="BG700" t="s">
        <v>74</v>
      </c>
      <c r="BH700" t="s">
        <v>74</v>
      </c>
      <c r="BI700">
        <v>79</v>
      </c>
      <c r="BJ700" t="s">
        <v>1181</v>
      </c>
      <c r="BK700" t="s">
        <v>758</v>
      </c>
      <c r="BL700" t="s">
        <v>1182</v>
      </c>
      <c r="BM700" t="s">
        <v>7307</v>
      </c>
      <c r="BN700" t="s">
        <v>74</v>
      </c>
      <c r="BO700" t="s">
        <v>74</v>
      </c>
      <c r="BP700" t="s">
        <v>74</v>
      </c>
      <c r="BQ700" t="s">
        <v>74</v>
      </c>
      <c r="BR700" t="s">
        <v>96</v>
      </c>
      <c r="BS700" t="s">
        <v>7308</v>
      </c>
      <c r="BT700" t="str">
        <f>HYPERLINK("https%3A%2F%2Fwww.webofscience.com%2Fwos%2Fwoscc%2Ffull-record%2FWOS:A1994NT23700003","View Full Record in Web of Science")</f>
        <v>View Full Record in Web of Science</v>
      </c>
    </row>
    <row r="701" spans="1:72" x14ac:dyDescent="0.15">
      <c r="A701" t="s">
        <v>72</v>
      </c>
      <c r="B701" t="s">
        <v>7309</v>
      </c>
      <c r="C701" t="s">
        <v>74</v>
      </c>
      <c r="D701" t="s">
        <v>74</v>
      </c>
      <c r="E701" t="s">
        <v>74</v>
      </c>
      <c r="F701" t="s">
        <v>7309</v>
      </c>
      <c r="G701" t="s">
        <v>74</v>
      </c>
      <c r="H701" t="s">
        <v>74</v>
      </c>
      <c r="I701" t="s">
        <v>7310</v>
      </c>
      <c r="J701" t="s">
        <v>7311</v>
      </c>
      <c r="K701" t="s">
        <v>74</v>
      </c>
      <c r="L701" t="s">
        <v>74</v>
      </c>
      <c r="M701" t="s">
        <v>77</v>
      </c>
      <c r="N701" t="s">
        <v>78</v>
      </c>
      <c r="O701" t="s">
        <v>74</v>
      </c>
      <c r="P701" t="s">
        <v>74</v>
      </c>
      <c r="Q701" t="s">
        <v>74</v>
      </c>
      <c r="R701" t="s">
        <v>74</v>
      </c>
      <c r="S701" t="s">
        <v>74</v>
      </c>
      <c r="T701" t="s">
        <v>7312</v>
      </c>
      <c r="U701" t="s">
        <v>7313</v>
      </c>
      <c r="V701" t="s">
        <v>7314</v>
      </c>
      <c r="W701" t="s">
        <v>74</v>
      </c>
      <c r="X701" t="s">
        <v>74</v>
      </c>
      <c r="Y701" t="s">
        <v>7315</v>
      </c>
      <c r="Z701" t="s">
        <v>74</v>
      </c>
      <c r="AA701" t="s">
        <v>7316</v>
      </c>
      <c r="AB701" t="s">
        <v>7317</v>
      </c>
      <c r="AC701" t="s">
        <v>74</v>
      </c>
      <c r="AD701" t="s">
        <v>74</v>
      </c>
      <c r="AE701" t="s">
        <v>74</v>
      </c>
      <c r="AF701" t="s">
        <v>74</v>
      </c>
      <c r="AG701">
        <v>51</v>
      </c>
      <c r="AH701">
        <v>14</v>
      </c>
      <c r="AI701">
        <v>14</v>
      </c>
      <c r="AJ701">
        <v>6</v>
      </c>
      <c r="AK701">
        <v>36</v>
      </c>
      <c r="AL701" t="s">
        <v>7025</v>
      </c>
      <c r="AM701" t="s">
        <v>109</v>
      </c>
      <c r="AN701" t="s">
        <v>7026</v>
      </c>
      <c r="AO701" t="s">
        <v>7318</v>
      </c>
      <c r="AP701" t="s">
        <v>74</v>
      </c>
      <c r="AQ701" t="s">
        <v>74</v>
      </c>
      <c r="AR701" t="s">
        <v>7319</v>
      </c>
      <c r="AS701" t="s">
        <v>7320</v>
      </c>
      <c r="AT701" t="s">
        <v>74</v>
      </c>
      <c r="AU701">
        <v>1994</v>
      </c>
      <c r="AV701">
        <v>83</v>
      </c>
      <c r="AW701" t="s">
        <v>330</v>
      </c>
      <c r="AX701" t="s">
        <v>74</v>
      </c>
      <c r="AY701" t="s">
        <v>74</v>
      </c>
      <c r="AZ701" t="s">
        <v>74</v>
      </c>
      <c r="BA701" t="s">
        <v>74</v>
      </c>
      <c r="BB701">
        <v>69</v>
      </c>
      <c r="BC701">
        <v>79</v>
      </c>
      <c r="BD701" t="s">
        <v>74</v>
      </c>
      <c r="BE701" t="s">
        <v>7321</v>
      </c>
      <c r="BF701" t="str">
        <f>HYPERLINK("http://dx.doi.org/10.1016/0269-7491(94)90024-8","http://dx.doi.org/10.1016/0269-7491(94)90024-8")</f>
        <v>http://dx.doi.org/10.1016/0269-7491(94)90024-8</v>
      </c>
      <c r="BG701" t="s">
        <v>74</v>
      </c>
      <c r="BH701" t="s">
        <v>74</v>
      </c>
      <c r="BI701">
        <v>11</v>
      </c>
      <c r="BJ701" t="s">
        <v>4279</v>
      </c>
      <c r="BK701" t="s">
        <v>93</v>
      </c>
      <c r="BL701" t="s">
        <v>94</v>
      </c>
      <c r="BM701" t="s">
        <v>7322</v>
      </c>
      <c r="BN701">
        <v>15091752</v>
      </c>
      <c r="BO701" t="s">
        <v>74</v>
      </c>
      <c r="BP701" t="s">
        <v>74</v>
      </c>
      <c r="BQ701" t="s">
        <v>74</v>
      </c>
      <c r="BR701" t="s">
        <v>96</v>
      </c>
      <c r="BS701" t="s">
        <v>7323</v>
      </c>
      <c r="BT701" t="str">
        <f>HYPERLINK("https%3A%2F%2Fwww.webofscience.com%2Fwos%2Fwoscc%2Ffull-record%2FWOS:A1994ML49600008","View Full Record in Web of Science")</f>
        <v>View Full Record in Web of Science</v>
      </c>
    </row>
    <row r="702" spans="1:72" x14ac:dyDescent="0.15">
      <c r="A702" t="s">
        <v>72</v>
      </c>
      <c r="B702" t="s">
        <v>7324</v>
      </c>
      <c r="C702" t="s">
        <v>74</v>
      </c>
      <c r="D702" t="s">
        <v>74</v>
      </c>
      <c r="E702" t="s">
        <v>74</v>
      </c>
      <c r="F702" t="s">
        <v>7324</v>
      </c>
      <c r="G702" t="s">
        <v>74</v>
      </c>
      <c r="H702" t="s">
        <v>74</v>
      </c>
      <c r="I702" t="s">
        <v>7325</v>
      </c>
      <c r="J702" t="s">
        <v>7311</v>
      </c>
      <c r="K702" t="s">
        <v>74</v>
      </c>
      <c r="L702" t="s">
        <v>74</v>
      </c>
      <c r="M702" t="s">
        <v>77</v>
      </c>
      <c r="N702" t="s">
        <v>78</v>
      </c>
      <c r="O702" t="s">
        <v>74</v>
      </c>
      <c r="P702" t="s">
        <v>74</v>
      </c>
      <c r="Q702" t="s">
        <v>74</v>
      </c>
      <c r="R702" t="s">
        <v>74</v>
      </c>
      <c r="S702" t="s">
        <v>74</v>
      </c>
      <c r="T702" t="s">
        <v>7326</v>
      </c>
      <c r="U702" t="s">
        <v>7327</v>
      </c>
      <c r="V702" t="s">
        <v>7328</v>
      </c>
      <c r="W702" t="s">
        <v>7329</v>
      </c>
      <c r="X702" t="s">
        <v>7330</v>
      </c>
      <c r="Y702" t="s">
        <v>7331</v>
      </c>
      <c r="Z702" t="s">
        <v>74</v>
      </c>
      <c r="AA702" t="s">
        <v>74</v>
      </c>
      <c r="AB702" t="s">
        <v>7332</v>
      </c>
      <c r="AC702" t="s">
        <v>74</v>
      </c>
      <c r="AD702" t="s">
        <v>74</v>
      </c>
      <c r="AE702" t="s">
        <v>74</v>
      </c>
      <c r="AF702" t="s">
        <v>74</v>
      </c>
      <c r="AG702">
        <v>62</v>
      </c>
      <c r="AH702">
        <v>40</v>
      </c>
      <c r="AI702">
        <v>48</v>
      </c>
      <c r="AJ702">
        <v>2</v>
      </c>
      <c r="AK702">
        <v>13</v>
      </c>
      <c r="AL702" t="s">
        <v>7025</v>
      </c>
      <c r="AM702" t="s">
        <v>109</v>
      </c>
      <c r="AN702" t="s">
        <v>7026</v>
      </c>
      <c r="AO702" t="s">
        <v>7318</v>
      </c>
      <c r="AP702" t="s">
        <v>74</v>
      </c>
      <c r="AQ702" t="s">
        <v>74</v>
      </c>
      <c r="AR702" t="s">
        <v>7319</v>
      </c>
      <c r="AS702" t="s">
        <v>7320</v>
      </c>
      <c r="AT702" t="s">
        <v>74</v>
      </c>
      <c r="AU702">
        <v>1994</v>
      </c>
      <c r="AV702">
        <v>83</v>
      </c>
      <c r="AW702">
        <v>3</v>
      </c>
      <c r="AX702" t="s">
        <v>74</v>
      </c>
      <c r="AY702" t="s">
        <v>74</v>
      </c>
      <c r="AZ702" t="s">
        <v>74</v>
      </c>
      <c r="BA702" t="s">
        <v>74</v>
      </c>
      <c r="BB702">
        <v>341</v>
      </c>
      <c r="BC702">
        <v>349</v>
      </c>
      <c r="BD702" t="s">
        <v>74</v>
      </c>
      <c r="BE702" t="s">
        <v>7333</v>
      </c>
      <c r="BF702" t="str">
        <f>HYPERLINK("http://dx.doi.org/10.1016/0269-7491(94)90156-2","http://dx.doi.org/10.1016/0269-7491(94)90156-2")</f>
        <v>http://dx.doi.org/10.1016/0269-7491(94)90156-2</v>
      </c>
      <c r="BG702" t="s">
        <v>74</v>
      </c>
      <c r="BH702" t="s">
        <v>74</v>
      </c>
      <c r="BI702">
        <v>9</v>
      </c>
      <c r="BJ702" t="s">
        <v>4279</v>
      </c>
      <c r="BK702" t="s">
        <v>93</v>
      </c>
      <c r="BL702" t="s">
        <v>94</v>
      </c>
      <c r="BM702" t="s">
        <v>7334</v>
      </c>
      <c r="BN702">
        <v>15091740</v>
      </c>
      <c r="BO702" t="s">
        <v>74</v>
      </c>
      <c r="BP702" t="s">
        <v>74</v>
      </c>
      <c r="BQ702" t="s">
        <v>74</v>
      </c>
      <c r="BR702" t="s">
        <v>96</v>
      </c>
      <c r="BS702" t="s">
        <v>7335</v>
      </c>
      <c r="BT702" t="str">
        <f>HYPERLINK("https%3A%2F%2Fwww.webofscience.com%2Fwos%2Fwoscc%2Ffull-record%2FWOS:A1994MM50400010","View Full Record in Web of Science")</f>
        <v>View Full Record in Web of Science</v>
      </c>
    </row>
    <row r="703" spans="1:72" x14ac:dyDescent="0.15">
      <c r="A703" t="s">
        <v>72</v>
      </c>
      <c r="B703" t="s">
        <v>7336</v>
      </c>
      <c r="C703" t="s">
        <v>74</v>
      </c>
      <c r="D703" t="s">
        <v>74</v>
      </c>
      <c r="E703" t="s">
        <v>74</v>
      </c>
      <c r="F703" t="s">
        <v>7336</v>
      </c>
      <c r="G703" t="s">
        <v>74</v>
      </c>
      <c r="H703" t="s">
        <v>74</v>
      </c>
      <c r="I703" t="s">
        <v>7337</v>
      </c>
      <c r="J703" t="s">
        <v>7338</v>
      </c>
      <c r="K703" t="s">
        <v>74</v>
      </c>
      <c r="L703" t="s">
        <v>74</v>
      </c>
      <c r="M703" t="s">
        <v>77</v>
      </c>
      <c r="N703" t="s">
        <v>78</v>
      </c>
      <c r="O703" t="s">
        <v>74</v>
      </c>
      <c r="P703" t="s">
        <v>74</v>
      </c>
      <c r="Q703" t="s">
        <v>74</v>
      </c>
      <c r="R703" t="s">
        <v>74</v>
      </c>
      <c r="S703" t="s">
        <v>74</v>
      </c>
      <c r="T703" t="s">
        <v>74</v>
      </c>
      <c r="U703" t="s">
        <v>7339</v>
      </c>
      <c r="V703" t="s">
        <v>7340</v>
      </c>
      <c r="W703" t="s">
        <v>74</v>
      </c>
      <c r="X703" t="s">
        <v>74</v>
      </c>
      <c r="Y703" t="s">
        <v>7341</v>
      </c>
      <c r="Z703" t="s">
        <v>74</v>
      </c>
      <c r="AA703" t="s">
        <v>74</v>
      </c>
      <c r="AB703" t="s">
        <v>74</v>
      </c>
      <c r="AC703" t="s">
        <v>74</v>
      </c>
      <c r="AD703" t="s">
        <v>74</v>
      </c>
      <c r="AE703" t="s">
        <v>74</v>
      </c>
      <c r="AF703" t="s">
        <v>74</v>
      </c>
      <c r="AG703">
        <v>30</v>
      </c>
      <c r="AH703">
        <v>60</v>
      </c>
      <c r="AI703">
        <v>61</v>
      </c>
      <c r="AJ703">
        <v>0</v>
      </c>
      <c r="AK703">
        <v>5</v>
      </c>
      <c r="AL703" t="s">
        <v>1002</v>
      </c>
      <c r="AM703" t="s">
        <v>285</v>
      </c>
      <c r="AN703" t="s">
        <v>1003</v>
      </c>
      <c r="AO703" t="s">
        <v>7342</v>
      </c>
      <c r="AP703" t="s">
        <v>74</v>
      </c>
      <c r="AQ703" t="s">
        <v>74</v>
      </c>
      <c r="AR703" t="s">
        <v>7343</v>
      </c>
      <c r="AS703" t="s">
        <v>7344</v>
      </c>
      <c r="AT703" t="s">
        <v>6954</v>
      </c>
      <c r="AU703">
        <v>1994</v>
      </c>
      <c r="AV703">
        <v>28</v>
      </c>
      <c r="AW703">
        <v>1</v>
      </c>
      <c r="AX703" t="s">
        <v>74</v>
      </c>
      <c r="AY703" t="s">
        <v>74</v>
      </c>
      <c r="AZ703" t="s">
        <v>74</v>
      </c>
      <c r="BA703" t="s">
        <v>74</v>
      </c>
      <c r="BB703">
        <v>119</v>
      </c>
      <c r="BC703">
        <v>128</v>
      </c>
      <c r="BD703" t="s">
        <v>74</v>
      </c>
      <c r="BE703" t="s">
        <v>7345</v>
      </c>
      <c r="BF703" t="str">
        <f>HYPERLINK("http://dx.doi.org/10.1021/es00050a016","http://dx.doi.org/10.1021/es00050a016")</f>
        <v>http://dx.doi.org/10.1021/es00050a016</v>
      </c>
      <c r="BG703" t="s">
        <v>74</v>
      </c>
      <c r="BH703" t="s">
        <v>74</v>
      </c>
      <c r="BI703">
        <v>10</v>
      </c>
      <c r="BJ703" t="s">
        <v>5511</v>
      </c>
      <c r="BK703" t="s">
        <v>93</v>
      </c>
      <c r="BL703" t="s">
        <v>5512</v>
      </c>
      <c r="BM703" t="s">
        <v>7346</v>
      </c>
      <c r="BN703">
        <v>22175840</v>
      </c>
      <c r="BO703" t="s">
        <v>74</v>
      </c>
      <c r="BP703" t="s">
        <v>74</v>
      </c>
      <c r="BQ703" t="s">
        <v>74</v>
      </c>
      <c r="BR703" t="s">
        <v>96</v>
      </c>
      <c r="BS703" t="s">
        <v>7347</v>
      </c>
      <c r="BT703" t="str">
        <f>HYPERLINK("https%3A%2F%2Fwww.webofscience.com%2Fwos%2Fwoscc%2Ffull-record%2FWOS:A1994MP60400025","View Full Record in Web of Science")</f>
        <v>View Full Record in Web of Science</v>
      </c>
    </row>
    <row r="704" spans="1:72" x14ac:dyDescent="0.15">
      <c r="A704" t="s">
        <v>72</v>
      </c>
      <c r="B704" t="s">
        <v>7348</v>
      </c>
      <c r="C704" t="s">
        <v>74</v>
      </c>
      <c r="D704" t="s">
        <v>74</v>
      </c>
      <c r="E704" t="s">
        <v>74</v>
      </c>
      <c r="F704" t="s">
        <v>7348</v>
      </c>
      <c r="G704" t="s">
        <v>74</v>
      </c>
      <c r="H704" t="s">
        <v>74</v>
      </c>
      <c r="I704" t="s">
        <v>7349</v>
      </c>
      <c r="J704" t="s">
        <v>7350</v>
      </c>
      <c r="K704" t="s">
        <v>74</v>
      </c>
      <c r="L704" t="s">
        <v>74</v>
      </c>
      <c r="M704" t="s">
        <v>77</v>
      </c>
      <c r="N704" t="s">
        <v>78</v>
      </c>
      <c r="O704" t="s">
        <v>74</v>
      </c>
      <c r="P704" t="s">
        <v>74</v>
      </c>
      <c r="Q704" t="s">
        <v>74</v>
      </c>
      <c r="R704" t="s">
        <v>74</v>
      </c>
      <c r="S704" t="s">
        <v>74</v>
      </c>
      <c r="T704" t="s">
        <v>7351</v>
      </c>
      <c r="U704" t="s">
        <v>74</v>
      </c>
      <c r="V704" t="s">
        <v>7352</v>
      </c>
      <c r="W704" t="s">
        <v>74</v>
      </c>
      <c r="X704" t="s">
        <v>74</v>
      </c>
      <c r="Y704" t="s">
        <v>7353</v>
      </c>
      <c r="Z704" t="s">
        <v>74</v>
      </c>
      <c r="AA704" t="s">
        <v>74</v>
      </c>
      <c r="AB704" t="s">
        <v>74</v>
      </c>
      <c r="AC704" t="s">
        <v>74</v>
      </c>
      <c r="AD704" t="s">
        <v>74</v>
      </c>
      <c r="AE704" t="s">
        <v>74</v>
      </c>
      <c r="AF704" t="s">
        <v>74</v>
      </c>
      <c r="AG704">
        <v>0</v>
      </c>
      <c r="AH704">
        <v>6</v>
      </c>
      <c r="AI704">
        <v>8</v>
      </c>
      <c r="AJ704">
        <v>0</v>
      </c>
      <c r="AK704">
        <v>0</v>
      </c>
      <c r="AL704" t="s">
        <v>1876</v>
      </c>
      <c r="AM704" t="s">
        <v>1877</v>
      </c>
      <c r="AN704" t="s">
        <v>1878</v>
      </c>
      <c r="AO704" t="s">
        <v>7354</v>
      </c>
      <c r="AP704" t="s">
        <v>74</v>
      </c>
      <c r="AQ704" t="s">
        <v>74</v>
      </c>
      <c r="AR704" t="s">
        <v>7355</v>
      </c>
      <c r="AS704" t="s">
        <v>7356</v>
      </c>
      <c r="AT704" t="s">
        <v>74</v>
      </c>
      <c r="AU704">
        <v>1994</v>
      </c>
      <c r="AV704">
        <v>17</v>
      </c>
      <c r="AW704">
        <v>2</v>
      </c>
      <c r="AX704" t="s">
        <v>74</v>
      </c>
      <c r="AY704" t="s">
        <v>74</v>
      </c>
      <c r="AZ704" t="s">
        <v>74</v>
      </c>
      <c r="BA704" t="s">
        <v>74</v>
      </c>
      <c r="BB704">
        <v>175</v>
      </c>
      <c r="BC704">
        <v>180</v>
      </c>
      <c r="BD704" t="s">
        <v>74</v>
      </c>
      <c r="BE704" t="s">
        <v>74</v>
      </c>
      <c r="BF704" t="s">
        <v>74</v>
      </c>
      <c r="BG704" t="s">
        <v>74</v>
      </c>
      <c r="BH704" t="s">
        <v>74</v>
      </c>
      <c r="BI704">
        <v>6</v>
      </c>
      <c r="BJ704" t="s">
        <v>1041</v>
      </c>
      <c r="BK704" t="s">
        <v>93</v>
      </c>
      <c r="BL704" t="s">
        <v>1041</v>
      </c>
      <c r="BM704" t="s">
        <v>7357</v>
      </c>
      <c r="BN704" t="s">
        <v>74</v>
      </c>
      <c r="BO704" t="s">
        <v>74</v>
      </c>
      <c r="BP704" t="s">
        <v>74</v>
      </c>
      <c r="BQ704" t="s">
        <v>74</v>
      </c>
      <c r="BR704" t="s">
        <v>96</v>
      </c>
      <c r="BS704" t="s">
        <v>7358</v>
      </c>
      <c r="BT704" t="str">
        <f>HYPERLINK("https%3A%2F%2Fwww.webofscience.com%2Fwos%2Fwoscc%2Ffull-record%2FWOS:A1994NB75400009","View Full Record in Web of Science")</f>
        <v>View Full Record in Web of Science</v>
      </c>
    </row>
    <row r="705" spans="1:72" x14ac:dyDescent="0.15">
      <c r="A705" t="s">
        <v>72</v>
      </c>
      <c r="B705" t="s">
        <v>7359</v>
      </c>
      <c r="C705" t="s">
        <v>74</v>
      </c>
      <c r="D705" t="s">
        <v>74</v>
      </c>
      <c r="E705" t="s">
        <v>74</v>
      </c>
      <c r="F705" t="s">
        <v>7359</v>
      </c>
      <c r="G705" t="s">
        <v>74</v>
      </c>
      <c r="H705" t="s">
        <v>74</v>
      </c>
      <c r="I705" t="s">
        <v>7360</v>
      </c>
      <c r="J705" t="s">
        <v>7350</v>
      </c>
      <c r="K705" t="s">
        <v>74</v>
      </c>
      <c r="L705" t="s">
        <v>74</v>
      </c>
      <c r="M705" t="s">
        <v>77</v>
      </c>
      <c r="N705" t="s">
        <v>78</v>
      </c>
      <c r="O705" t="s">
        <v>74</v>
      </c>
      <c r="P705" t="s">
        <v>74</v>
      </c>
      <c r="Q705" t="s">
        <v>74</v>
      </c>
      <c r="R705" t="s">
        <v>74</v>
      </c>
      <c r="S705" t="s">
        <v>74</v>
      </c>
      <c r="T705" t="s">
        <v>7361</v>
      </c>
      <c r="U705" t="s">
        <v>74</v>
      </c>
      <c r="V705" t="s">
        <v>7362</v>
      </c>
      <c r="W705" t="s">
        <v>74</v>
      </c>
      <c r="X705" t="s">
        <v>74</v>
      </c>
      <c r="Y705" t="s">
        <v>7363</v>
      </c>
      <c r="Z705" t="s">
        <v>74</v>
      </c>
      <c r="AA705" t="s">
        <v>74</v>
      </c>
      <c r="AB705" t="s">
        <v>74</v>
      </c>
      <c r="AC705" t="s">
        <v>74</v>
      </c>
      <c r="AD705" t="s">
        <v>74</v>
      </c>
      <c r="AE705" t="s">
        <v>74</v>
      </c>
      <c r="AF705" t="s">
        <v>74</v>
      </c>
      <c r="AG705">
        <v>0</v>
      </c>
      <c r="AH705">
        <v>11</v>
      </c>
      <c r="AI705">
        <v>11</v>
      </c>
      <c r="AJ705">
        <v>0</v>
      </c>
      <c r="AK705">
        <v>2</v>
      </c>
      <c r="AL705" t="s">
        <v>1876</v>
      </c>
      <c r="AM705" t="s">
        <v>1877</v>
      </c>
      <c r="AN705" t="s">
        <v>1878</v>
      </c>
      <c r="AO705" t="s">
        <v>7354</v>
      </c>
      <c r="AP705" t="s">
        <v>74</v>
      </c>
      <c r="AQ705" t="s">
        <v>74</v>
      </c>
      <c r="AR705" t="s">
        <v>7355</v>
      </c>
      <c r="AS705" t="s">
        <v>7356</v>
      </c>
      <c r="AT705" t="s">
        <v>74</v>
      </c>
      <c r="AU705">
        <v>1994</v>
      </c>
      <c r="AV705">
        <v>17</v>
      </c>
      <c r="AW705">
        <v>3</v>
      </c>
      <c r="AX705" t="s">
        <v>74</v>
      </c>
      <c r="AY705" t="s">
        <v>74</v>
      </c>
      <c r="AZ705" t="s">
        <v>74</v>
      </c>
      <c r="BA705" t="s">
        <v>74</v>
      </c>
      <c r="BB705">
        <v>239</v>
      </c>
      <c r="BC705">
        <v>243</v>
      </c>
      <c r="BD705" t="s">
        <v>74</v>
      </c>
      <c r="BE705" t="s">
        <v>74</v>
      </c>
      <c r="BF705" t="s">
        <v>74</v>
      </c>
      <c r="BG705" t="s">
        <v>74</v>
      </c>
      <c r="BH705" t="s">
        <v>74</v>
      </c>
      <c r="BI705">
        <v>5</v>
      </c>
      <c r="BJ705" t="s">
        <v>1041</v>
      </c>
      <c r="BK705" t="s">
        <v>93</v>
      </c>
      <c r="BL705" t="s">
        <v>1041</v>
      </c>
      <c r="BM705" t="s">
        <v>7364</v>
      </c>
      <c r="BN705" t="s">
        <v>74</v>
      </c>
      <c r="BO705" t="s">
        <v>74</v>
      </c>
      <c r="BP705" t="s">
        <v>74</v>
      </c>
      <c r="BQ705" t="s">
        <v>74</v>
      </c>
      <c r="BR705" t="s">
        <v>96</v>
      </c>
      <c r="BS705" t="s">
        <v>7365</v>
      </c>
      <c r="BT705" t="str">
        <f>HYPERLINK("https%3A%2F%2Fwww.webofscience.com%2Fwos%2Fwoscc%2Ffull-record%2FWOS:A1994NT62500008","View Full Record in Web of Science")</f>
        <v>View Full Record in Web of Science</v>
      </c>
    </row>
    <row r="706" spans="1:72" x14ac:dyDescent="0.15">
      <c r="A706" t="s">
        <v>6915</v>
      </c>
      <c r="B706" t="s">
        <v>7366</v>
      </c>
      <c r="C706" t="s">
        <v>74</v>
      </c>
      <c r="D706" t="s">
        <v>7367</v>
      </c>
      <c r="E706" t="s">
        <v>74</v>
      </c>
      <c r="F706" t="s">
        <v>7366</v>
      </c>
      <c r="G706" t="s">
        <v>74</v>
      </c>
      <c r="H706" t="s">
        <v>74</v>
      </c>
      <c r="I706" t="s">
        <v>7368</v>
      </c>
      <c r="J706" t="s">
        <v>7369</v>
      </c>
      <c r="K706" t="s">
        <v>6920</v>
      </c>
      <c r="L706" t="s">
        <v>74</v>
      </c>
      <c r="M706" t="s">
        <v>77</v>
      </c>
      <c r="N706" t="s">
        <v>1188</v>
      </c>
      <c r="O706" t="s">
        <v>7370</v>
      </c>
      <c r="P706" t="s">
        <v>6922</v>
      </c>
      <c r="Q706" t="s">
        <v>6923</v>
      </c>
      <c r="R706" t="s">
        <v>74</v>
      </c>
      <c r="S706" t="s">
        <v>74</v>
      </c>
      <c r="T706" t="s">
        <v>74</v>
      </c>
      <c r="U706" t="s">
        <v>7371</v>
      </c>
      <c r="V706" t="s">
        <v>7372</v>
      </c>
      <c r="W706" t="s">
        <v>74</v>
      </c>
      <c r="X706" t="s">
        <v>74</v>
      </c>
      <c r="Y706" t="s">
        <v>7373</v>
      </c>
      <c r="Z706" t="s">
        <v>74</v>
      </c>
      <c r="AA706" t="s">
        <v>74</v>
      </c>
      <c r="AB706" t="s">
        <v>74</v>
      </c>
      <c r="AC706" t="s">
        <v>74</v>
      </c>
      <c r="AD706" t="s">
        <v>74</v>
      </c>
      <c r="AE706" t="s">
        <v>74</v>
      </c>
      <c r="AF706" t="s">
        <v>74</v>
      </c>
      <c r="AG706">
        <v>22</v>
      </c>
      <c r="AH706">
        <v>0</v>
      </c>
      <c r="AI706">
        <v>0</v>
      </c>
      <c r="AJ706">
        <v>0</v>
      </c>
      <c r="AK706">
        <v>0</v>
      </c>
      <c r="AL706" t="s">
        <v>6926</v>
      </c>
      <c r="AM706" t="s">
        <v>109</v>
      </c>
      <c r="AN706" t="s">
        <v>6927</v>
      </c>
      <c r="AO706" t="s">
        <v>6928</v>
      </c>
      <c r="AP706" t="s">
        <v>74</v>
      </c>
      <c r="AQ706" t="s">
        <v>7374</v>
      </c>
      <c r="AR706" t="s">
        <v>6930</v>
      </c>
      <c r="AS706" t="s">
        <v>74</v>
      </c>
      <c r="AT706" t="s">
        <v>74</v>
      </c>
      <c r="AU706">
        <v>1994</v>
      </c>
      <c r="AV706">
        <v>15</v>
      </c>
      <c r="AW706">
        <v>1</v>
      </c>
      <c r="AX706" t="s">
        <v>74</v>
      </c>
      <c r="AY706" t="s">
        <v>74</v>
      </c>
      <c r="AZ706" t="s">
        <v>74</v>
      </c>
      <c r="BA706" t="s">
        <v>74</v>
      </c>
      <c r="BB706">
        <v>41</v>
      </c>
      <c r="BC706">
        <v>48</v>
      </c>
      <c r="BD706" t="s">
        <v>74</v>
      </c>
      <c r="BE706" t="s">
        <v>74</v>
      </c>
      <c r="BF706" t="s">
        <v>74</v>
      </c>
      <c r="BG706" t="s">
        <v>74</v>
      </c>
      <c r="BH706" t="s">
        <v>74</v>
      </c>
      <c r="BI706">
        <v>8</v>
      </c>
      <c r="BJ706" t="s">
        <v>6932</v>
      </c>
      <c r="BK706" t="s">
        <v>1201</v>
      </c>
      <c r="BL706" t="s">
        <v>6933</v>
      </c>
      <c r="BM706" t="s">
        <v>7375</v>
      </c>
      <c r="BN706" t="s">
        <v>74</v>
      </c>
      <c r="BO706" t="s">
        <v>74</v>
      </c>
      <c r="BP706" t="s">
        <v>74</v>
      </c>
      <c r="BQ706" t="s">
        <v>74</v>
      </c>
      <c r="BR706" t="s">
        <v>96</v>
      </c>
      <c r="BS706" t="s">
        <v>7376</v>
      </c>
      <c r="BT706" t="str">
        <f>HYPERLINK("https%3A%2F%2Fwww.webofscience.com%2Fwos%2Fwoscc%2Ffull-record%2FWOS:A1994BB12F00005","View Full Record in Web of Science")</f>
        <v>View Full Record in Web of Science</v>
      </c>
    </row>
    <row r="707" spans="1:72" x14ac:dyDescent="0.15">
      <c r="A707" t="s">
        <v>5988</v>
      </c>
      <c r="B707" t="s">
        <v>7377</v>
      </c>
      <c r="C707" t="s">
        <v>74</v>
      </c>
      <c r="D707" t="s">
        <v>7378</v>
      </c>
      <c r="E707" t="s">
        <v>74</v>
      </c>
      <c r="F707" t="s">
        <v>7377</v>
      </c>
      <c r="G707" t="s">
        <v>74</v>
      </c>
      <c r="H707" t="s">
        <v>74</v>
      </c>
      <c r="I707" t="s">
        <v>7379</v>
      </c>
      <c r="J707" t="s">
        <v>7380</v>
      </c>
      <c r="K707" t="s">
        <v>74</v>
      </c>
      <c r="L707" t="s">
        <v>74</v>
      </c>
      <c r="M707" t="s">
        <v>77</v>
      </c>
      <c r="N707" t="s">
        <v>5994</v>
      </c>
      <c r="O707" t="s">
        <v>7381</v>
      </c>
      <c r="P707" t="s">
        <v>7382</v>
      </c>
      <c r="Q707" t="s">
        <v>7383</v>
      </c>
      <c r="R707" t="s">
        <v>74</v>
      </c>
      <c r="S707" t="s">
        <v>74</v>
      </c>
      <c r="T707" t="s">
        <v>74</v>
      </c>
      <c r="U707" t="s">
        <v>74</v>
      </c>
      <c r="V707" t="s">
        <v>74</v>
      </c>
      <c r="W707" t="s">
        <v>7384</v>
      </c>
      <c r="X707" t="s">
        <v>227</v>
      </c>
      <c r="Y707" t="s">
        <v>74</v>
      </c>
      <c r="Z707" t="s">
        <v>74</v>
      </c>
      <c r="AA707" t="s">
        <v>7385</v>
      </c>
      <c r="AB707" t="s">
        <v>74</v>
      </c>
      <c r="AC707" t="s">
        <v>74</v>
      </c>
      <c r="AD707" t="s">
        <v>74</v>
      </c>
      <c r="AE707" t="s">
        <v>74</v>
      </c>
      <c r="AF707" t="s">
        <v>74</v>
      </c>
      <c r="AG707">
        <v>0</v>
      </c>
      <c r="AH707">
        <v>11</v>
      </c>
      <c r="AI707">
        <v>11</v>
      </c>
      <c r="AJ707">
        <v>0</v>
      </c>
      <c r="AK707">
        <v>1</v>
      </c>
      <c r="AL707" t="s">
        <v>7386</v>
      </c>
      <c r="AM707" t="s">
        <v>305</v>
      </c>
      <c r="AN707" t="s">
        <v>5740</v>
      </c>
      <c r="AO707" t="s">
        <v>74</v>
      </c>
      <c r="AP707" t="s">
        <v>74</v>
      </c>
      <c r="AQ707" t="s">
        <v>7387</v>
      </c>
      <c r="AR707" t="s">
        <v>74</v>
      </c>
      <c r="AS707" t="s">
        <v>74</v>
      </c>
      <c r="AT707" t="s">
        <v>74</v>
      </c>
      <c r="AU707">
        <v>1994</v>
      </c>
      <c r="AV707" t="s">
        <v>74</v>
      </c>
      <c r="AW707" t="s">
        <v>74</v>
      </c>
      <c r="AX707" t="s">
        <v>74</v>
      </c>
      <c r="AY707" t="s">
        <v>74</v>
      </c>
      <c r="AZ707" t="s">
        <v>74</v>
      </c>
      <c r="BA707" t="s">
        <v>74</v>
      </c>
      <c r="BB707">
        <v>199</v>
      </c>
      <c r="BC707">
        <v>207</v>
      </c>
      <c r="BD707" t="s">
        <v>74</v>
      </c>
      <c r="BE707" t="s">
        <v>74</v>
      </c>
      <c r="BF707" t="s">
        <v>74</v>
      </c>
      <c r="BG707" t="s">
        <v>74</v>
      </c>
      <c r="BH707" t="s">
        <v>74</v>
      </c>
      <c r="BI707">
        <v>9</v>
      </c>
      <c r="BJ707" t="s">
        <v>7388</v>
      </c>
      <c r="BK707" t="s">
        <v>6008</v>
      </c>
      <c r="BL707" t="s">
        <v>7388</v>
      </c>
      <c r="BM707" t="s">
        <v>7389</v>
      </c>
      <c r="BN707" t="s">
        <v>74</v>
      </c>
      <c r="BO707" t="s">
        <v>74</v>
      </c>
      <c r="BP707" t="s">
        <v>74</v>
      </c>
      <c r="BQ707" t="s">
        <v>74</v>
      </c>
      <c r="BR707" t="s">
        <v>96</v>
      </c>
      <c r="BS707" t="s">
        <v>7390</v>
      </c>
      <c r="BT707" t="str">
        <f>HYPERLINK("https%3A%2F%2Fwww.webofscience.com%2Fwos%2Fwoscc%2Ffull-record%2FWOS:A1994BA88B00018","View Full Record in Web of Science")</f>
        <v>View Full Record in Web of Science</v>
      </c>
    </row>
    <row r="708" spans="1:72" x14ac:dyDescent="0.15">
      <c r="A708" t="s">
        <v>72</v>
      </c>
      <c r="B708" t="s">
        <v>7391</v>
      </c>
      <c r="C708" t="s">
        <v>74</v>
      </c>
      <c r="D708" t="s">
        <v>74</v>
      </c>
      <c r="E708" t="s">
        <v>74</v>
      </c>
      <c r="F708" t="s">
        <v>7391</v>
      </c>
      <c r="G708" t="s">
        <v>74</v>
      </c>
      <c r="H708" t="s">
        <v>74</v>
      </c>
      <c r="I708" t="s">
        <v>7392</v>
      </c>
      <c r="J708" t="s">
        <v>7393</v>
      </c>
      <c r="K708" t="s">
        <v>74</v>
      </c>
      <c r="L708" t="s">
        <v>74</v>
      </c>
      <c r="M708" t="s">
        <v>77</v>
      </c>
      <c r="N708" t="s">
        <v>78</v>
      </c>
      <c r="O708" t="s">
        <v>74</v>
      </c>
      <c r="P708" t="s">
        <v>74</v>
      </c>
      <c r="Q708" t="s">
        <v>74</v>
      </c>
      <c r="R708" t="s">
        <v>74</v>
      </c>
      <c r="S708" t="s">
        <v>74</v>
      </c>
      <c r="T708" t="s">
        <v>74</v>
      </c>
      <c r="U708" t="s">
        <v>7394</v>
      </c>
      <c r="V708" t="s">
        <v>7395</v>
      </c>
      <c r="W708" t="s">
        <v>7396</v>
      </c>
      <c r="X708" t="s">
        <v>7397</v>
      </c>
      <c r="Y708" t="s">
        <v>7398</v>
      </c>
      <c r="Z708" t="s">
        <v>74</v>
      </c>
      <c r="AA708" t="s">
        <v>74</v>
      </c>
      <c r="AB708" t="s">
        <v>74</v>
      </c>
      <c r="AC708" t="s">
        <v>74</v>
      </c>
      <c r="AD708" t="s">
        <v>74</v>
      </c>
      <c r="AE708" t="s">
        <v>74</v>
      </c>
      <c r="AF708" t="s">
        <v>74</v>
      </c>
      <c r="AG708">
        <v>47</v>
      </c>
      <c r="AH708">
        <v>20</v>
      </c>
      <c r="AI708">
        <v>21</v>
      </c>
      <c r="AJ708">
        <v>0</v>
      </c>
      <c r="AK708">
        <v>6</v>
      </c>
      <c r="AL708" t="s">
        <v>1061</v>
      </c>
      <c r="AM708" t="s">
        <v>1062</v>
      </c>
      <c r="AN708" t="s">
        <v>1063</v>
      </c>
      <c r="AO708" t="s">
        <v>7399</v>
      </c>
      <c r="AP708" t="s">
        <v>74</v>
      </c>
      <c r="AQ708" t="s">
        <v>74</v>
      </c>
      <c r="AR708" t="s">
        <v>7400</v>
      </c>
      <c r="AS708" t="s">
        <v>7401</v>
      </c>
      <c r="AT708" t="s">
        <v>74</v>
      </c>
      <c r="AU708">
        <v>1994</v>
      </c>
      <c r="AV708">
        <v>76</v>
      </c>
      <c r="AW708" t="s">
        <v>330</v>
      </c>
      <c r="AX708" t="s">
        <v>74</v>
      </c>
      <c r="AY708" t="s">
        <v>74</v>
      </c>
      <c r="AZ708" t="s">
        <v>74</v>
      </c>
      <c r="BA708" t="s">
        <v>74</v>
      </c>
      <c r="BB708">
        <v>57</v>
      </c>
      <c r="BC708">
        <v>75</v>
      </c>
      <c r="BD708" t="s">
        <v>74</v>
      </c>
      <c r="BE708" t="s">
        <v>7402</v>
      </c>
      <c r="BF708" t="str">
        <f>HYPERLINK("http://dx.doi.org/10.2307/521320","http://dx.doi.org/10.2307/521320")</f>
        <v>http://dx.doi.org/10.2307/521320</v>
      </c>
      <c r="BG708" t="s">
        <v>74</v>
      </c>
      <c r="BH708" t="s">
        <v>74</v>
      </c>
      <c r="BI708">
        <v>19</v>
      </c>
      <c r="BJ708" t="s">
        <v>2467</v>
      </c>
      <c r="BK708" t="s">
        <v>93</v>
      </c>
      <c r="BL708" t="s">
        <v>1235</v>
      </c>
      <c r="BM708" t="s">
        <v>7403</v>
      </c>
      <c r="BN708" t="s">
        <v>74</v>
      </c>
      <c r="BO708" t="s">
        <v>74</v>
      </c>
      <c r="BP708" t="s">
        <v>74</v>
      </c>
      <c r="BQ708" t="s">
        <v>74</v>
      </c>
      <c r="BR708" t="s">
        <v>96</v>
      </c>
      <c r="BS708" t="s">
        <v>7404</v>
      </c>
      <c r="BT708" t="str">
        <f>HYPERLINK("https%3A%2F%2Fwww.webofscience.com%2Fwos%2Fwoscc%2Ffull-record%2FWOS:A1994RJ19000006","View Full Record in Web of Science")</f>
        <v>View Full Record in Web of Science</v>
      </c>
    </row>
    <row r="709" spans="1:72" x14ac:dyDescent="0.15">
      <c r="A709" t="s">
        <v>72</v>
      </c>
      <c r="B709" t="s">
        <v>7405</v>
      </c>
      <c r="C709" t="s">
        <v>74</v>
      </c>
      <c r="D709" t="s">
        <v>74</v>
      </c>
      <c r="E709" t="s">
        <v>74</v>
      </c>
      <c r="F709" t="s">
        <v>7405</v>
      </c>
      <c r="G709" t="s">
        <v>74</v>
      </c>
      <c r="H709" t="s">
        <v>74</v>
      </c>
      <c r="I709" t="s">
        <v>7406</v>
      </c>
      <c r="J709" t="s">
        <v>1590</v>
      </c>
      <c r="K709" t="s">
        <v>74</v>
      </c>
      <c r="L709" t="s">
        <v>74</v>
      </c>
      <c r="M709" t="s">
        <v>859</v>
      </c>
      <c r="N709" t="s">
        <v>78</v>
      </c>
      <c r="O709" t="s">
        <v>74</v>
      </c>
      <c r="P709" t="s">
        <v>74</v>
      </c>
      <c r="Q709" t="s">
        <v>74</v>
      </c>
      <c r="R709" t="s">
        <v>74</v>
      </c>
      <c r="S709" t="s">
        <v>74</v>
      </c>
      <c r="T709" t="s">
        <v>74</v>
      </c>
      <c r="U709" t="s">
        <v>7407</v>
      </c>
      <c r="V709" t="s">
        <v>7408</v>
      </c>
      <c r="W709" t="s">
        <v>74</v>
      </c>
      <c r="X709" t="s">
        <v>74</v>
      </c>
      <c r="Y709" t="s">
        <v>7409</v>
      </c>
      <c r="Z709" t="s">
        <v>74</v>
      </c>
      <c r="AA709" t="s">
        <v>1594</v>
      </c>
      <c r="AB709" t="s">
        <v>1595</v>
      </c>
      <c r="AC709" t="s">
        <v>74</v>
      </c>
      <c r="AD709" t="s">
        <v>74</v>
      </c>
      <c r="AE709" t="s">
        <v>74</v>
      </c>
      <c r="AF709" t="s">
        <v>74</v>
      </c>
      <c r="AG709">
        <v>31</v>
      </c>
      <c r="AH709">
        <v>2</v>
      </c>
      <c r="AI709">
        <v>2</v>
      </c>
      <c r="AJ709">
        <v>0</v>
      </c>
      <c r="AK709">
        <v>0</v>
      </c>
      <c r="AL709" t="s">
        <v>1596</v>
      </c>
      <c r="AM709" t="s">
        <v>863</v>
      </c>
      <c r="AN709" t="s">
        <v>1597</v>
      </c>
      <c r="AO709" t="s">
        <v>1598</v>
      </c>
      <c r="AP709" t="s">
        <v>74</v>
      </c>
      <c r="AQ709" t="s">
        <v>74</v>
      </c>
      <c r="AR709" t="s">
        <v>1599</v>
      </c>
      <c r="AS709" t="s">
        <v>1600</v>
      </c>
      <c r="AT709" t="s">
        <v>74</v>
      </c>
      <c r="AU709">
        <v>1994</v>
      </c>
      <c r="AV709" t="s">
        <v>74</v>
      </c>
      <c r="AW709">
        <v>1</v>
      </c>
      <c r="AX709" t="s">
        <v>74</v>
      </c>
      <c r="AY709" t="s">
        <v>74</v>
      </c>
      <c r="AZ709" t="s">
        <v>74</v>
      </c>
      <c r="BA709" t="s">
        <v>74</v>
      </c>
      <c r="BB709">
        <v>14</v>
      </c>
      <c r="BC709">
        <v>23</v>
      </c>
      <c r="BD709" t="s">
        <v>74</v>
      </c>
      <c r="BE709" t="s">
        <v>74</v>
      </c>
      <c r="BF709" t="s">
        <v>74</v>
      </c>
      <c r="BG709" t="s">
        <v>74</v>
      </c>
      <c r="BH709" t="s">
        <v>74</v>
      </c>
      <c r="BI709">
        <v>10</v>
      </c>
      <c r="BJ709" t="s">
        <v>265</v>
      </c>
      <c r="BK709" t="s">
        <v>93</v>
      </c>
      <c r="BL709" t="s">
        <v>265</v>
      </c>
      <c r="BM709" t="s">
        <v>7410</v>
      </c>
      <c r="BN709" t="s">
        <v>74</v>
      </c>
      <c r="BO709" t="s">
        <v>74</v>
      </c>
      <c r="BP709" t="s">
        <v>74</v>
      </c>
      <c r="BQ709" t="s">
        <v>74</v>
      </c>
      <c r="BR709" t="s">
        <v>96</v>
      </c>
      <c r="BS709" t="s">
        <v>7411</v>
      </c>
      <c r="BT709" t="str">
        <f>HYPERLINK("https%3A%2F%2Fwww.webofscience.com%2Fwos%2Fwoscc%2Ffull-record%2FWOS:A1994NA17200002","View Full Record in Web of Science")</f>
        <v>View Full Record in Web of Science</v>
      </c>
    </row>
    <row r="710" spans="1:72" x14ac:dyDescent="0.15">
      <c r="A710" t="s">
        <v>72</v>
      </c>
      <c r="B710" t="s">
        <v>7412</v>
      </c>
      <c r="C710" t="s">
        <v>74</v>
      </c>
      <c r="D710" t="s">
        <v>74</v>
      </c>
      <c r="E710" t="s">
        <v>74</v>
      </c>
      <c r="F710" t="s">
        <v>7412</v>
      </c>
      <c r="G710" t="s">
        <v>74</v>
      </c>
      <c r="H710" t="s">
        <v>74</v>
      </c>
      <c r="I710" t="s">
        <v>7413</v>
      </c>
      <c r="J710" t="s">
        <v>1590</v>
      </c>
      <c r="K710" t="s">
        <v>74</v>
      </c>
      <c r="L710" t="s">
        <v>74</v>
      </c>
      <c r="M710" t="s">
        <v>859</v>
      </c>
      <c r="N710" t="s">
        <v>78</v>
      </c>
      <c r="O710" t="s">
        <v>74</v>
      </c>
      <c r="P710" t="s">
        <v>74</v>
      </c>
      <c r="Q710" t="s">
        <v>74</v>
      </c>
      <c r="R710" t="s">
        <v>74</v>
      </c>
      <c r="S710" t="s">
        <v>74</v>
      </c>
      <c r="T710" t="s">
        <v>74</v>
      </c>
      <c r="U710" t="s">
        <v>74</v>
      </c>
      <c r="V710" t="s">
        <v>7414</v>
      </c>
      <c r="W710" t="s">
        <v>74</v>
      </c>
      <c r="X710" t="s">
        <v>74</v>
      </c>
      <c r="Y710" t="s">
        <v>7415</v>
      </c>
      <c r="Z710" t="s">
        <v>74</v>
      </c>
      <c r="AA710" t="s">
        <v>74</v>
      </c>
      <c r="AB710" t="s">
        <v>74</v>
      </c>
      <c r="AC710" t="s">
        <v>74</v>
      </c>
      <c r="AD710" t="s">
        <v>74</v>
      </c>
      <c r="AE710" t="s">
        <v>74</v>
      </c>
      <c r="AF710" t="s">
        <v>74</v>
      </c>
      <c r="AG710">
        <v>17</v>
      </c>
      <c r="AH710">
        <v>6</v>
      </c>
      <c r="AI710">
        <v>6</v>
      </c>
      <c r="AJ710">
        <v>0</v>
      </c>
      <c r="AK710">
        <v>1</v>
      </c>
      <c r="AL710" t="s">
        <v>1596</v>
      </c>
      <c r="AM710" t="s">
        <v>863</v>
      </c>
      <c r="AN710" t="s">
        <v>1597</v>
      </c>
      <c r="AO710" t="s">
        <v>1598</v>
      </c>
      <c r="AP710" t="s">
        <v>74</v>
      </c>
      <c r="AQ710" t="s">
        <v>74</v>
      </c>
      <c r="AR710" t="s">
        <v>1599</v>
      </c>
      <c r="AS710" t="s">
        <v>1600</v>
      </c>
      <c r="AT710" t="s">
        <v>74</v>
      </c>
      <c r="AU710">
        <v>1994</v>
      </c>
      <c r="AV710" t="s">
        <v>74</v>
      </c>
      <c r="AW710">
        <v>1</v>
      </c>
      <c r="AX710" t="s">
        <v>74</v>
      </c>
      <c r="AY710" t="s">
        <v>74</v>
      </c>
      <c r="AZ710" t="s">
        <v>74</v>
      </c>
      <c r="BA710" t="s">
        <v>74</v>
      </c>
      <c r="BB710">
        <v>24</v>
      </c>
      <c r="BC710">
        <v>39</v>
      </c>
      <c r="BD710" t="s">
        <v>74</v>
      </c>
      <c r="BE710" t="s">
        <v>74</v>
      </c>
      <c r="BF710" t="s">
        <v>74</v>
      </c>
      <c r="BG710" t="s">
        <v>74</v>
      </c>
      <c r="BH710" t="s">
        <v>74</v>
      </c>
      <c r="BI710">
        <v>16</v>
      </c>
      <c r="BJ710" t="s">
        <v>265</v>
      </c>
      <c r="BK710" t="s">
        <v>93</v>
      </c>
      <c r="BL710" t="s">
        <v>265</v>
      </c>
      <c r="BM710" t="s">
        <v>7410</v>
      </c>
      <c r="BN710" t="s">
        <v>74</v>
      </c>
      <c r="BO710" t="s">
        <v>74</v>
      </c>
      <c r="BP710" t="s">
        <v>74</v>
      </c>
      <c r="BQ710" t="s">
        <v>74</v>
      </c>
      <c r="BR710" t="s">
        <v>96</v>
      </c>
      <c r="BS710" t="s">
        <v>7416</v>
      </c>
      <c r="BT710" t="str">
        <f>HYPERLINK("https%3A%2F%2Fwww.webofscience.com%2Fwos%2Fwoscc%2Ffull-record%2FWOS:A1994NA17200003","View Full Record in Web of Science")</f>
        <v>View Full Record in Web of Science</v>
      </c>
    </row>
    <row r="711" spans="1:72" x14ac:dyDescent="0.15">
      <c r="A711" t="s">
        <v>72</v>
      </c>
      <c r="B711" t="s">
        <v>7417</v>
      </c>
      <c r="C711" t="s">
        <v>74</v>
      </c>
      <c r="D711" t="s">
        <v>74</v>
      </c>
      <c r="E711" t="s">
        <v>74</v>
      </c>
      <c r="F711" t="s">
        <v>7417</v>
      </c>
      <c r="G711" t="s">
        <v>74</v>
      </c>
      <c r="H711" t="s">
        <v>74</v>
      </c>
      <c r="I711" t="s">
        <v>7418</v>
      </c>
      <c r="J711" t="s">
        <v>806</v>
      </c>
      <c r="K711" t="s">
        <v>74</v>
      </c>
      <c r="L711" t="s">
        <v>74</v>
      </c>
      <c r="M711" t="s">
        <v>77</v>
      </c>
      <c r="N711" t="s">
        <v>78</v>
      </c>
      <c r="O711" t="s">
        <v>74</v>
      </c>
      <c r="P711" t="s">
        <v>74</v>
      </c>
      <c r="Q711" t="s">
        <v>74</v>
      </c>
      <c r="R711" t="s">
        <v>74</v>
      </c>
      <c r="S711" t="s">
        <v>74</v>
      </c>
      <c r="T711" t="s">
        <v>74</v>
      </c>
      <c r="U711" t="s">
        <v>7419</v>
      </c>
      <c r="V711" t="s">
        <v>7420</v>
      </c>
      <c r="W711" t="s">
        <v>7421</v>
      </c>
      <c r="X711" t="s">
        <v>7422</v>
      </c>
      <c r="Y711" t="s">
        <v>7423</v>
      </c>
      <c r="Z711" t="s">
        <v>74</v>
      </c>
      <c r="AA711" t="s">
        <v>7424</v>
      </c>
      <c r="AB711" t="s">
        <v>7425</v>
      </c>
      <c r="AC711" t="s">
        <v>74</v>
      </c>
      <c r="AD711" t="s">
        <v>74</v>
      </c>
      <c r="AE711" t="s">
        <v>74</v>
      </c>
      <c r="AF711" t="s">
        <v>74</v>
      </c>
      <c r="AG711">
        <v>26</v>
      </c>
      <c r="AH711">
        <v>147</v>
      </c>
      <c r="AI711">
        <v>160</v>
      </c>
      <c r="AJ711">
        <v>1</v>
      </c>
      <c r="AK711">
        <v>20</v>
      </c>
      <c r="AL711" t="s">
        <v>7426</v>
      </c>
      <c r="AM711" t="s">
        <v>814</v>
      </c>
      <c r="AN711" t="s">
        <v>7427</v>
      </c>
      <c r="AO711" t="s">
        <v>816</v>
      </c>
      <c r="AP711" t="s">
        <v>7428</v>
      </c>
      <c r="AQ711" t="s">
        <v>74</v>
      </c>
      <c r="AR711" t="s">
        <v>806</v>
      </c>
      <c r="AS711" t="s">
        <v>188</v>
      </c>
      <c r="AT711" t="s">
        <v>6954</v>
      </c>
      <c r="AU711">
        <v>1994</v>
      </c>
      <c r="AV711">
        <v>22</v>
      </c>
      <c r="AW711">
        <v>1</v>
      </c>
      <c r="AX711" t="s">
        <v>74</v>
      </c>
      <c r="AY711" t="s">
        <v>74</v>
      </c>
      <c r="AZ711" t="s">
        <v>74</v>
      </c>
      <c r="BA711" t="s">
        <v>74</v>
      </c>
      <c r="BB711">
        <v>23</v>
      </c>
      <c r="BC711">
        <v>26</v>
      </c>
      <c r="BD711" t="s">
        <v>74</v>
      </c>
      <c r="BE711" t="s">
        <v>7429</v>
      </c>
      <c r="BF711" t="str">
        <f>HYPERLINK("http://dx.doi.org/10.1130/0091-7613(1994)022&lt;0023:APRAHP&gt;2.3.CO;2","http://dx.doi.org/10.1130/0091-7613(1994)022&lt;0023:APRAHP&gt;2.3.CO;2")</f>
        <v>http://dx.doi.org/10.1130/0091-7613(1994)022&lt;0023:APRAHP&gt;2.3.CO;2</v>
      </c>
      <c r="BG711" t="s">
        <v>74</v>
      </c>
      <c r="BH711" t="s">
        <v>74</v>
      </c>
      <c r="BI711">
        <v>4</v>
      </c>
      <c r="BJ711" t="s">
        <v>188</v>
      </c>
      <c r="BK711" t="s">
        <v>93</v>
      </c>
      <c r="BL711" t="s">
        <v>188</v>
      </c>
      <c r="BM711" t="s">
        <v>7430</v>
      </c>
      <c r="BN711" t="s">
        <v>74</v>
      </c>
      <c r="BO711" t="s">
        <v>74</v>
      </c>
      <c r="BP711" t="s">
        <v>74</v>
      </c>
      <c r="BQ711" t="s">
        <v>74</v>
      </c>
      <c r="BR711" t="s">
        <v>96</v>
      </c>
      <c r="BS711" t="s">
        <v>7431</v>
      </c>
      <c r="BT711" t="str">
        <f>HYPERLINK("https%3A%2F%2Fwww.webofscience.com%2Fwos%2Fwoscc%2Ffull-record%2FWOS:A1994MQ40300007","View Full Record in Web of Science")</f>
        <v>View Full Record in Web of Science</v>
      </c>
    </row>
    <row r="712" spans="1:72" x14ac:dyDescent="0.15">
      <c r="A712" t="s">
        <v>72</v>
      </c>
      <c r="B712" t="s">
        <v>7432</v>
      </c>
      <c r="C712" t="s">
        <v>74</v>
      </c>
      <c r="D712" t="s">
        <v>74</v>
      </c>
      <c r="E712" t="s">
        <v>74</v>
      </c>
      <c r="F712" t="s">
        <v>7432</v>
      </c>
      <c r="G712" t="s">
        <v>74</v>
      </c>
      <c r="H712" t="s">
        <v>74</v>
      </c>
      <c r="I712" t="s">
        <v>7433</v>
      </c>
      <c r="J712" t="s">
        <v>2098</v>
      </c>
      <c r="K712" t="s">
        <v>74</v>
      </c>
      <c r="L712" t="s">
        <v>74</v>
      </c>
      <c r="M712" t="s">
        <v>859</v>
      </c>
      <c r="N712" t="s">
        <v>557</v>
      </c>
      <c r="O712" t="s">
        <v>74</v>
      </c>
      <c r="P712" t="s">
        <v>74</v>
      </c>
      <c r="Q712" t="s">
        <v>74</v>
      </c>
      <c r="R712" t="s">
        <v>74</v>
      </c>
      <c r="S712" t="s">
        <v>74</v>
      </c>
      <c r="T712" t="s">
        <v>74</v>
      </c>
      <c r="U712" t="s">
        <v>74</v>
      </c>
      <c r="V712" t="s">
        <v>74</v>
      </c>
      <c r="W712" t="s">
        <v>74</v>
      </c>
      <c r="X712" t="s">
        <v>74</v>
      </c>
      <c r="Y712" t="s">
        <v>2110</v>
      </c>
      <c r="Z712" t="s">
        <v>74</v>
      </c>
      <c r="AA712" t="s">
        <v>74</v>
      </c>
      <c r="AB712" t="s">
        <v>74</v>
      </c>
      <c r="AC712" t="s">
        <v>74</v>
      </c>
      <c r="AD712" t="s">
        <v>74</v>
      </c>
      <c r="AE712" t="s">
        <v>74</v>
      </c>
      <c r="AF712" t="s">
        <v>74</v>
      </c>
      <c r="AG712">
        <v>13</v>
      </c>
      <c r="AH712">
        <v>0</v>
      </c>
      <c r="AI712">
        <v>0</v>
      </c>
      <c r="AJ712">
        <v>0</v>
      </c>
      <c r="AK712">
        <v>0</v>
      </c>
      <c r="AL712" t="s">
        <v>862</v>
      </c>
      <c r="AM712" t="s">
        <v>863</v>
      </c>
      <c r="AN712" t="s">
        <v>879</v>
      </c>
      <c r="AO712" t="s">
        <v>2100</v>
      </c>
      <c r="AP712" t="s">
        <v>74</v>
      </c>
      <c r="AQ712" t="s">
        <v>74</v>
      </c>
      <c r="AR712" t="s">
        <v>2101</v>
      </c>
      <c r="AS712" t="s">
        <v>2102</v>
      </c>
      <c r="AT712" t="s">
        <v>7434</v>
      </c>
      <c r="AU712">
        <v>1994</v>
      </c>
      <c r="AV712">
        <v>34</v>
      </c>
      <c r="AW712">
        <v>1</v>
      </c>
      <c r="AX712" t="s">
        <v>74</v>
      </c>
      <c r="AY712" t="s">
        <v>74</v>
      </c>
      <c r="AZ712" t="s">
        <v>74</v>
      </c>
      <c r="BA712" t="s">
        <v>74</v>
      </c>
      <c r="BB712">
        <v>134</v>
      </c>
      <c r="BC712">
        <v>137</v>
      </c>
      <c r="BD712" t="s">
        <v>74</v>
      </c>
      <c r="BE712" t="s">
        <v>74</v>
      </c>
      <c r="BF712" t="s">
        <v>74</v>
      </c>
      <c r="BG712" t="s">
        <v>74</v>
      </c>
      <c r="BH712" t="s">
        <v>74</v>
      </c>
      <c r="BI712">
        <v>4</v>
      </c>
      <c r="BJ712" t="s">
        <v>265</v>
      </c>
      <c r="BK712" t="s">
        <v>93</v>
      </c>
      <c r="BL712" t="s">
        <v>265</v>
      </c>
      <c r="BM712" t="s">
        <v>7435</v>
      </c>
      <c r="BN712" t="s">
        <v>74</v>
      </c>
      <c r="BO712" t="s">
        <v>74</v>
      </c>
      <c r="BP712" t="s">
        <v>74</v>
      </c>
      <c r="BQ712" t="s">
        <v>74</v>
      </c>
      <c r="BR712" t="s">
        <v>96</v>
      </c>
      <c r="BS712" t="s">
        <v>7436</v>
      </c>
      <c r="BT712" t="str">
        <f>HYPERLINK("https%3A%2F%2Fwww.webofscience.com%2Fwos%2Fwoscc%2Ffull-record%2FWOS:A1994NG20000022","View Full Record in Web of Science")</f>
        <v>View Full Record in Web of Science</v>
      </c>
    </row>
    <row r="713" spans="1:72" x14ac:dyDescent="0.15">
      <c r="A713" t="s">
        <v>72</v>
      </c>
      <c r="B713" t="s">
        <v>7437</v>
      </c>
      <c r="C713" t="s">
        <v>74</v>
      </c>
      <c r="D713" t="s">
        <v>74</v>
      </c>
      <c r="E713" t="s">
        <v>74</v>
      </c>
      <c r="F713" t="s">
        <v>7437</v>
      </c>
      <c r="G713" t="s">
        <v>74</v>
      </c>
      <c r="H713" t="s">
        <v>74</v>
      </c>
      <c r="I713" t="s">
        <v>7438</v>
      </c>
      <c r="J713" t="s">
        <v>2098</v>
      </c>
      <c r="K713" t="s">
        <v>74</v>
      </c>
      <c r="L713" t="s">
        <v>74</v>
      </c>
      <c r="M713" t="s">
        <v>859</v>
      </c>
      <c r="N713" t="s">
        <v>557</v>
      </c>
      <c r="O713" t="s">
        <v>74</v>
      </c>
      <c r="P713" t="s">
        <v>74</v>
      </c>
      <c r="Q713" t="s">
        <v>74</v>
      </c>
      <c r="R713" t="s">
        <v>74</v>
      </c>
      <c r="S713" t="s">
        <v>74</v>
      </c>
      <c r="T713" t="s">
        <v>74</v>
      </c>
      <c r="U713" t="s">
        <v>74</v>
      </c>
      <c r="V713" t="s">
        <v>74</v>
      </c>
      <c r="W713" t="s">
        <v>74</v>
      </c>
      <c r="X713" t="s">
        <v>74</v>
      </c>
      <c r="Y713" t="s">
        <v>2099</v>
      </c>
      <c r="Z713" t="s">
        <v>74</v>
      </c>
      <c r="AA713" t="s">
        <v>74</v>
      </c>
      <c r="AB713" t="s">
        <v>74</v>
      </c>
      <c r="AC713" t="s">
        <v>74</v>
      </c>
      <c r="AD713" t="s">
        <v>74</v>
      </c>
      <c r="AE713" t="s">
        <v>74</v>
      </c>
      <c r="AF713" t="s">
        <v>74</v>
      </c>
      <c r="AG713">
        <v>7</v>
      </c>
      <c r="AH713">
        <v>2</v>
      </c>
      <c r="AI713">
        <v>2</v>
      </c>
      <c r="AJ713">
        <v>0</v>
      </c>
      <c r="AK713">
        <v>0</v>
      </c>
      <c r="AL713" t="s">
        <v>862</v>
      </c>
      <c r="AM713" t="s">
        <v>863</v>
      </c>
      <c r="AN713" t="s">
        <v>879</v>
      </c>
      <c r="AO713" t="s">
        <v>2100</v>
      </c>
      <c r="AP713" t="s">
        <v>74</v>
      </c>
      <c r="AQ713" t="s">
        <v>74</v>
      </c>
      <c r="AR713" t="s">
        <v>2101</v>
      </c>
      <c r="AS713" t="s">
        <v>2102</v>
      </c>
      <c r="AT713" t="s">
        <v>7434</v>
      </c>
      <c r="AU713">
        <v>1994</v>
      </c>
      <c r="AV713">
        <v>34</v>
      </c>
      <c r="AW713">
        <v>1</v>
      </c>
      <c r="AX713" t="s">
        <v>74</v>
      </c>
      <c r="AY713" t="s">
        <v>74</v>
      </c>
      <c r="AZ713" t="s">
        <v>74</v>
      </c>
      <c r="BA713" t="s">
        <v>74</v>
      </c>
      <c r="BB713">
        <v>144</v>
      </c>
      <c r="BC713">
        <v>146</v>
      </c>
      <c r="BD713" t="s">
        <v>74</v>
      </c>
      <c r="BE713" t="s">
        <v>74</v>
      </c>
      <c r="BF713" t="s">
        <v>74</v>
      </c>
      <c r="BG713" t="s">
        <v>74</v>
      </c>
      <c r="BH713" t="s">
        <v>74</v>
      </c>
      <c r="BI713">
        <v>3</v>
      </c>
      <c r="BJ713" t="s">
        <v>265</v>
      </c>
      <c r="BK713" t="s">
        <v>93</v>
      </c>
      <c r="BL713" t="s">
        <v>265</v>
      </c>
      <c r="BM713" t="s">
        <v>7435</v>
      </c>
      <c r="BN713" t="s">
        <v>74</v>
      </c>
      <c r="BO713" t="s">
        <v>74</v>
      </c>
      <c r="BP713" t="s">
        <v>74</v>
      </c>
      <c r="BQ713" t="s">
        <v>74</v>
      </c>
      <c r="BR713" t="s">
        <v>96</v>
      </c>
      <c r="BS713" t="s">
        <v>7439</v>
      </c>
      <c r="BT713" t="str">
        <f>HYPERLINK("https%3A%2F%2Fwww.webofscience.com%2Fwos%2Fwoscc%2Ffull-record%2FWOS:A1994NG20000025","View Full Record in Web of Science")</f>
        <v>View Full Record in Web of Science</v>
      </c>
    </row>
    <row r="714" spans="1:72" x14ac:dyDescent="0.15">
      <c r="A714" t="s">
        <v>72</v>
      </c>
      <c r="B714" t="s">
        <v>7440</v>
      </c>
      <c r="C714" t="s">
        <v>74</v>
      </c>
      <c r="D714" t="s">
        <v>74</v>
      </c>
      <c r="E714" t="s">
        <v>74</v>
      </c>
      <c r="F714" t="s">
        <v>7440</v>
      </c>
      <c r="G714" t="s">
        <v>74</v>
      </c>
      <c r="H714" t="s">
        <v>74</v>
      </c>
      <c r="I714" t="s">
        <v>7441</v>
      </c>
      <c r="J714" t="s">
        <v>7442</v>
      </c>
      <c r="K714" t="s">
        <v>74</v>
      </c>
      <c r="L714" t="s">
        <v>74</v>
      </c>
      <c r="M714" t="s">
        <v>77</v>
      </c>
      <c r="N714" t="s">
        <v>78</v>
      </c>
      <c r="O714" t="s">
        <v>74</v>
      </c>
      <c r="P714" t="s">
        <v>74</v>
      </c>
      <c r="Q714" t="s">
        <v>74</v>
      </c>
      <c r="R714" t="s">
        <v>74</v>
      </c>
      <c r="S714" t="s">
        <v>74</v>
      </c>
      <c r="T714" t="s">
        <v>74</v>
      </c>
      <c r="U714" t="s">
        <v>7443</v>
      </c>
      <c r="V714" t="s">
        <v>7444</v>
      </c>
      <c r="W714" t="s">
        <v>74</v>
      </c>
      <c r="X714" t="s">
        <v>74</v>
      </c>
      <c r="Y714" t="s">
        <v>7445</v>
      </c>
      <c r="Z714" t="s">
        <v>74</v>
      </c>
      <c r="AA714" t="s">
        <v>7446</v>
      </c>
      <c r="AB714" t="s">
        <v>7447</v>
      </c>
      <c r="AC714" t="s">
        <v>74</v>
      </c>
      <c r="AD714" t="s">
        <v>74</v>
      </c>
      <c r="AE714" t="s">
        <v>74</v>
      </c>
      <c r="AF714" t="s">
        <v>74</v>
      </c>
      <c r="AG714">
        <v>35</v>
      </c>
      <c r="AH714">
        <v>56</v>
      </c>
      <c r="AI714">
        <v>57</v>
      </c>
      <c r="AJ714">
        <v>0</v>
      </c>
      <c r="AK714">
        <v>6</v>
      </c>
      <c r="AL714" t="s">
        <v>179</v>
      </c>
      <c r="AM714" t="s">
        <v>180</v>
      </c>
      <c r="AN714" t="s">
        <v>181</v>
      </c>
      <c r="AO714" t="s">
        <v>7448</v>
      </c>
      <c r="AP714" t="s">
        <v>7449</v>
      </c>
      <c r="AQ714" t="s">
        <v>74</v>
      </c>
      <c r="AR714" t="s">
        <v>7450</v>
      </c>
      <c r="AS714" t="s">
        <v>7451</v>
      </c>
      <c r="AT714" t="s">
        <v>6954</v>
      </c>
      <c r="AU714">
        <v>1994</v>
      </c>
      <c r="AV714">
        <v>9</v>
      </c>
      <c r="AW714" t="s">
        <v>330</v>
      </c>
      <c r="AX714" t="s">
        <v>74</v>
      </c>
      <c r="AY714" t="s">
        <v>74</v>
      </c>
      <c r="AZ714" t="s">
        <v>74</v>
      </c>
      <c r="BA714" t="s">
        <v>74</v>
      </c>
      <c r="BB714">
        <v>3</v>
      </c>
      <c r="BC714">
        <v>15</v>
      </c>
      <c r="BD714" t="s">
        <v>74</v>
      </c>
      <c r="BE714" t="s">
        <v>7452</v>
      </c>
      <c r="BF714" t="str">
        <f>HYPERLINK("http://dx.doi.org/10.1016/0921-8181(94)90003-5","http://dx.doi.org/10.1016/0921-8181(94)90003-5")</f>
        <v>http://dx.doi.org/10.1016/0921-8181(94)90003-5</v>
      </c>
      <c r="BG714" t="s">
        <v>74</v>
      </c>
      <c r="BH714" t="s">
        <v>74</v>
      </c>
      <c r="BI714">
        <v>13</v>
      </c>
      <c r="BJ714" t="s">
        <v>1234</v>
      </c>
      <c r="BK714" t="s">
        <v>93</v>
      </c>
      <c r="BL714" t="s">
        <v>1235</v>
      </c>
      <c r="BM714" t="s">
        <v>7453</v>
      </c>
      <c r="BN714" t="s">
        <v>74</v>
      </c>
      <c r="BO714" t="s">
        <v>315</v>
      </c>
      <c r="BP714" t="s">
        <v>74</v>
      </c>
      <c r="BQ714" t="s">
        <v>74</v>
      </c>
      <c r="BR714" t="s">
        <v>96</v>
      </c>
      <c r="BS714" t="s">
        <v>7454</v>
      </c>
      <c r="BT714" t="str">
        <f>HYPERLINK("https%3A%2F%2Fwww.webofscience.com%2Fwos%2Fwoscc%2Ffull-record%2FWOS:A1994MX54300002","View Full Record in Web of Science")</f>
        <v>View Full Record in Web of Science</v>
      </c>
    </row>
    <row r="715" spans="1:72" x14ac:dyDescent="0.15">
      <c r="A715" t="s">
        <v>5988</v>
      </c>
      <c r="B715" t="s">
        <v>7455</v>
      </c>
      <c r="C715" t="s">
        <v>74</v>
      </c>
      <c r="D715" t="s">
        <v>7456</v>
      </c>
      <c r="E715" t="s">
        <v>74</v>
      </c>
      <c r="F715" t="s">
        <v>7455</v>
      </c>
      <c r="G715" t="s">
        <v>74</v>
      </c>
      <c r="H715" t="s">
        <v>74</v>
      </c>
      <c r="I715" t="s">
        <v>7457</v>
      </c>
      <c r="J715" t="s">
        <v>7458</v>
      </c>
      <c r="K715" t="s">
        <v>74</v>
      </c>
      <c r="L715" t="s">
        <v>74</v>
      </c>
      <c r="M715" t="s">
        <v>77</v>
      </c>
      <c r="N715" t="s">
        <v>5994</v>
      </c>
      <c r="O715" t="s">
        <v>7459</v>
      </c>
      <c r="P715" t="s">
        <v>7460</v>
      </c>
      <c r="Q715" t="s">
        <v>7461</v>
      </c>
      <c r="R715" t="s">
        <v>74</v>
      </c>
      <c r="S715" t="s">
        <v>7462</v>
      </c>
      <c r="T715" t="s">
        <v>74</v>
      </c>
      <c r="U715" t="s">
        <v>74</v>
      </c>
      <c r="V715" t="s">
        <v>74</v>
      </c>
      <c r="W715" t="s">
        <v>7463</v>
      </c>
      <c r="X715" t="s">
        <v>7464</v>
      </c>
      <c r="Y715" t="s">
        <v>74</v>
      </c>
      <c r="Z715" t="s">
        <v>74</v>
      </c>
      <c r="AA715" t="s">
        <v>7465</v>
      </c>
      <c r="AB715" t="s">
        <v>7466</v>
      </c>
      <c r="AC715" t="s">
        <v>74</v>
      </c>
      <c r="AD715" t="s">
        <v>74</v>
      </c>
      <c r="AE715" t="s">
        <v>74</v>
      </c>
      <c r="AF715" t="s">
        <v>74</v>
      </c>
      <c r="AG715">
        <v>0</v>
      </c>
      <c r="AH715">
        <v>1</v>
      </c>
      <c r="AI715">
        <v>1</v>
      </c>
      <c r="AJ715">
        <v>0</v>
      </c>
      <c r="AK715">
        <v>2</v>
      </c>
      <c r="AL715" t="s">
        <v>7467</v>
      </c>
      <c r="AM715" t="s">
        <v>5041</v>
      </c>
      <c r="AN715" t="s">
        <v>7468</v>
      </c>
      <c r="AO715" t="s">
        <v>74</v>
      </c>
      <c r="AP715" t="s">
        <v>74</v>
      </c>
      <c r="AQ715" t="s">
        <v>7469</v>
      </c>
      <c r="AR715" t="s">
        <v>74</v>
      </c>
      <c r="AS715" t="s">
        <v>74</v>
      </c>
      <c r="AT715" t="s">
        <v>74</v>
      </c>
      <c r="AU715">
        <v>1994</v>
      </c>
      <c r="AV715" t="s">
        <v>74</v>
      </c>
      <c r="AW715" t="s">
        <v>74</v>
      </c>
      <c r="AX715" t="s">
        <v>74</v>
      </c>
      <c r="AY715" t="s">
        <v>74</v>
      </c>
      <c r="AZ715" t="s">
        <v>74</v>
      </c>
      <c r="BA715" t="s">
        <v>74</v>
      </c>
      <c r="BB715">
        <v>395</v>
      </c>
      <c r="BC715">
        <v>396</v>
      </c>
      <c r="BD715" t="s">
        <v>74</v>
      </c>
      <c r="BE715" t="s">
        <v>74</v>
      </c>
      <c r="BF715" t="s">
        <v>74</v>
      </c>
      <c r="BG715" t="s">
        <v>74</v>
      </c>
      <c r="BH715" t="s">
        <v>74</v>
      </c>
      <c r="BI715">
        <v>2</v>
      </c>
      <c r="BJ715" t="s">
        <v>7470</v>
      </c>
      <c r="BK715" t="s">
        <v>6008</v>
      </c>
      <c r="BL715" t="s">
        <v>5032</v>
      </c>
      <c r="BM715" t="s">
        <v>7471</v>
      </c>
      <c r="BN715" t="s">
        <v>74</v>
      </c>
      <c r="BO715" t="s">
        <v>74</v>
      </c>
      <c r="BP715" t="s">
        <v>74</v>
      </c>
      <c r="BQ715" t="s">
        <v>74</v>
      </c>
      <c r="BR715" t="s">
        <v>96</v>
      </c>
      <c r="BS715" t="s">
        <v>7472</v>
      </c>
      <c r="BT715" t="str">
        <f>HYPERLINK("https%3A%2F%2Fwww.webofscience.com%2Fwos%2Fwoscc%2Ffull-record%2FWOS:A1994BB64R00057","View Full Record in Web of Science")</f>
        <v>View Full Record in Web of Science</v>
      </c>
    </row>
    <row r="716" spans="1:72" x14ac:dyDescent="0.15">
      <c r="A716" t="s">
        <v>72</v>
      </c>
      <c r="B716" t="s">
        <v>7473</v>
      </c>
      <c r="C716" t="s">
        <v>74</v>
      </c>
      <c r="D716" t="s">
        <v>74</v>
      </c>
      <c r="E716" t="s">
        <v>74</v>
      </c>
      <c r="F716" t="s">
        <v>7473</v>
      </c>
      <c r="G716" t="s">
        <v>74</v>
      </c>
      <c r="H716" t="s">
        <v>74</v>
      </c>
      <c r="I716" t="s">
        <v>7474</v>
      </c>
      <c r="J716" t="s">
        <v>7475</v>
      </c>
      <c r="K716" t="s">
        <v>74</v>
      </c>
      <c r="L716" t="s">
        <v>74</v>
      </c>
      <c r="M716" t="s">
        <v>77</v>
      </c>
      <c r="N716" t="s">
        <v>78</v>
      </c>
      <c r="O716" t="s">
        <v>74</v>
      </c>
      <c r="P716" t="s">
        <v>74</v>
      </c>
      <c r="Q716" t="s">
        <v>74</v>
      </c>
      <c r="R716" t="s">
        <v>74</v>
      </c>
      <c r="S716" t="s">
        <v>74</v>
      </c>
      <c r="T716" t="s">
        <v>74</v>
      </c>
      <c r="U716" t="s">
        <v>74</v>
      </c>
      <c r="V716" t="s">
        <v>7476</v>
      </c>
      <c r="W716" t="s">
        <v>74</v>
      </c>
      <c r="X716" t="s">
        <v>74</v>
      </c>
      <c r="Y716" t="s">
        <v>7477</v>
      </c>
      <c r="Z716" t="s">
        <v>74</v>
      </c>
      <c r="AA716" t="s">
        <v>74</v>
      </c>
      <c r="AB716" t="s">
        <v>74</v>
      </c>
      <c r="AC716" t="s">
        <v>74</v>
      </c>
      <c r="AD716" t="s">
        <v>74</v>
      </c>
      <c r="AE716" t="s">
        <v>74</v>
      </c>
      <c r="AF716" t="s">
        <v>74</v>
      </c>
      <c r="AG716">
        <v>8</v>
      </c>
      <c r="AH716">
        <v>7</v>
      </c>
      <c r="AI716">
        <v>8</v>
      </c>
      <c r="AJ716">
        <v>0</v>
      </c>
      <c r="AK716">
        <v>1</v>
      </c>
      <c r="AL716" t="s">
        <v>7478</v>
      </c>
      <c r="AM716" t="s">
        <v>7479</v>
      </c>
      <c r="AN716" t="s">
        <v>7480</v>
      </c>
      <c r="AO716" t="s">
        <v>7481</v>
      </c>
      <c r="AP716" t="s">
        <v>74</v>
      </c>
      <c r="AQ716" t="s">
        <v>74</v>
      </c>
      <c r="AR716" t="s">
        <v>7482</v>
      </c>
      <c r="AS716" t="s">
        <v>7483</v>
      </c>
      <c r="AT716" t="s">
        <v>74</v>
      </c>
      <c r="AU716">
        <v>1994</v>
      </c>
      <c r="AV716">
        <v>48</v>
      </c>
      <c r="AW716">
        <v>1</v>
      </c>
      <c r="AX716" t="s">
        <v>74</v>
      </c>
      <c r="AY716" t="s">
        <v>74</v>
      </c>
      <c r="AZ716" t="s">
        <v>74</v>
      </c>
      <c r="BA716" t="s">
        <v>74</v>
      </c>
      <c r="BB716">
        <v>79</v>
      </c>
      <c r="BC716">
        <v>88</v>
      </c>
      <c r="BD716" t="s">
        <v>74</v>
      </c>
      <c r="BE716" t="s">
        <v>7484</v>
      </c>
      <c r="BF716" t="str">
        <f>HYPERLINK("http://dx.doi.org/10.1007/BF02366203","http://dx.doi.org/10.1007/BF02366203")</f>
        <v>http://dx.doi.org/10.1007/BF02366203</v>
      </c>
      <c r="BG716" t="s">
        <v>74</v>
      </c>
      <c r="BH716" t="s">
        <v>74</v>
      </c>
      <c r="BI716">
        <v>10</v>
      </c>
      <c r="BJ716" t="s">
        <v>1085</v>
      </c>
      <c r="BK716" t="s">
        <v>93</v>
      </c>
      <c r="BL716" t="s">
        <v>1085</v>
      </c>
      <c r="BM716" t="s">
        <v>7485</v>
      </c>
      <c r="BN716" t="s">
        <v>74</v>
      </c>
      <c r="BO716" t="s">
        <v>334</v>
      </c>
      <c r="BP716" t="s">
        <v>74</v>
      </c>
      <c r="BQ716" t="s">
        <v>74</v>
      </c>
      <c r="BR716" t="s">
        <v>96</v>
      </c>
      <c r="BS716" t="s">
        <v>7486</v>
      </c>
      <c r="BT716" t="str">
        <f>HYPERLINK("https%3A%2F%2Fwww.webofscience.com%2Fwos%2Fwoscc%2Ffull-record%2FWOS:A1994NW14300003","View Full Record in Web of Science")</f>
        <v>View Full Record in Web of Science</v>
      </c>
    </row>
    <row r="717" spans="1:72" x14ac:dyDescent="0.15">
      <c r="A717" t="s">
        <v>5988</v>
      </c>
      <c r="B717" t="s">
        <v>7487</v>
      </c>
      <c r="C717" t="s">
        <v>74</v>
      </c>
      <c r="D717" t="s">
        <v>7488</v>
      </c>
      <c r="E717" t="s">
        <v>74</v>
      </c>
      <c r="F717" t="s">
        <v>7487</v>
      </c>
      <c r="G717" t="s">
        <v>74</v>
      </c>
      <c r="H717" t="s">
        <v>74</v>
      </c>
      <c r="I717" t="s">
        <v>7489</v>
      </c>
      <c r="J717" t="s">
        <v>7490</v>
      </c>
      <c r="K717" t="s">
        <v>74</v>
      </c>
      <c r="L717" t="s">
        <v>74</v>
      </c>
      <c r="M717" t="s">
        <v>77</v>
      </c>
      <c r="N717" t="s">
        <v>5994</v>
      </c>
      <c r="O717" t="s">
        <v>7491</v>
      </c>
      <c r="P717" t="s">
        <v>7492</v>
      </c>
      <c r="Q717" t="s">
        <v>7493</v>
      </c>
      <c r="R717" t="s">
        <v>74</v>
      </c>
      <c r="S717" t="s">
        <v>74</v>
      </c>
      <c r="T717" t="s">
        <v>74</v>
      </c>
      <c r="U717" t="s">
        <v>74</v>
      </c>
      <c r="V717" t="s">
        <v>74</v>
      </c>
      <c r="W717" t="s">
        <v>7494</v>
      </c>
      <c r="X717" t="s">
        <v>2494</v>
      </c>
      <c r="Y717" t="s">
        <v>74</v>
      </c>
      <c r="Z717" t="s">
        <v>74</v>
      </c>
      <c r="AA717" t="s">
        <v>74</v>
      </c>
      <c r="AB717" t="s">
        <v>74</v>
      </c>
      <c r="AC717" t="s">
        <v>74</v>
      </c>
      <c r="AD717" t="s">
        <v>74</v>
      </c>
      <c r="AE717" t="s">
        <v>74</v>
      </c>
      <c r="AF717" t="s">
        <v>74</v>
      </c>
      <c r="AG717">
        <v>0</v>
      </c>
      <c r="AH717">
        <v>3</v>
      </c>
      <c r="AI717">
        <v>3</v>
      </c>
      <c r="AJ717">
        <v>0</v>
      </c>
      <c r="AK717">
        <v>0</v>
      </c>
      <c r="AL717" t="s">
        <v>7495</v>
      </c>
      <c r="AM717" t="s">
        <v>180</v>
      </c>
      <c r="AN717" t="s">
        <v>7496</v>
      </c>
      <c r="AO717" t="s">
        <v>74</v>
      </c>
      <c r="AP717" t="s">
        <v>74</v>
      </c>
      <c r="AQ717" t="s">
        <v>7497</v>
      </c>
      <c r="AR717" t="s">
        <v>74</v>
      </c>
      <c r="AS717" t="s">
        <v>74</v>
      </c>
      <c r="AT717" t="s">
        <v>74</v>
      </c>
      <c r="AU717">
        <v>1994</v>
      </c>
      <c r="AV717" t="s">
        <v>74</v>
      </c>
      <c r="AW717" t="s">
        <v>74</v>
      </c>
      <c r="AX717" t="s">
        <v>74</v>
      </c>
      <c r="AY717" t="s">
        <v>74</v>
      </c>
      <c r="AZ717" t="s">
        <v>74</v>
      </c>
      <c r="BA717" t="s">
        <v>74</v>
      </c>
      <c r="BB717">
        <v>799</v>
      </c>
      <c r="BC717">
        <v>804</v>
      </c>
      <c r="BD717" t="s">
        <v>74</v>
      </c>
      <c r="BE717" t="s">
        <v>74</v>
      </c>
      <c r="BF717" t="s">
        <v>74</v>
      </c>
      <c r="BG717" t="s">
        <v>74</v>
      </c>
      <c r="BH717" t="s">
        <v>74</v>
      </c>
      <c r="BI717">
        <v>6</v>
      </c>
      <c r="BJ717" t="s">
        <v>7498</v>
      </c>
      <c r="BK717" t="s">
        <v>6008</v>
      </c>
      <c r="BL717" t="s">
        <v>7499</v>
      </c>
      <c r="BM717" t="s">
        <v>7500</v>
      </c>
      <c r="BN717" t="s">
        <v>74</v>
      </c>
      <c r="BO717" t="s">
        <v>74</v>
      </c>
      <c r="BP717" t="s">
        <v>74</v>
      </c>
      <c r="BQ717" t="s">
        <v>74</v>
      </c>
      <c r="BR717" t="s">
        <v>96</v>
      </c>
      <c r="BS717" t="s">
        <v>7501</v>
      </c>
      <c r="BT717" t="str">
        <f>HYPERLINK("https%3A%2F%2Fwww.webofscience.com%2Fwos%2Fwoscc%2Ffull-record%2FWOS:A1994BB95F00106","View Full Record in Web of Science")</f>
        <v>View Full Record in Web of Science</v>
      </c>
    </row>
    <row r="718" spans="1:72" x14ac:dyDescent="0.15">
      <c r="A718" t="s">
        <v>72</v>
      </c>
      <c r="B718" t="s">
        <v>7502</v>
      </c>
      <c r="C718" t="s">
        <v>74</v>
      </c>
      <c r="D718" t="s">
        <v>74</v>
      </c>
      <c r="E718" t="s">
        <v>74</v>
      </c>
      <c r="F718" t="s">
        <v>7502</v>
      </c>
      <c r="G718" t="s">
        <v>74</v>
      </c>
      <c r="H718" t="s">
        <v>74</v>
      </c>
      <c r="I718" t="s">
        <v>7503</v>
      </c>
      <c r="J718" t="s">
        <v>7504</v>
      </c>
      <c r="K718" t="s">
        <v>74</v>
      </c>
      <c r="L718" t="s">
        <v>74</v>
      </c>
      <c r="M718" t="s">
        <v>77</v>
      </c>
      <c r="N718" t="s">
        <v>1188</v>
      </c>
      <c r="O718" t="s">
        <v>7505</v>
      </c>
      <c r="P718" t="s">
        <v>7506</v>
      </c>
      <c r="Q718" t="s">
        <v>6204</v>
      </c>
      <c r="R718" t="s">
        <v>74</v>
      </c>
      <c r="S718" t="s">
        <v>74</v>
      </c>
      <c r="T718" t="s">
        <v>74</v>
      </c>
      <c r="U718" t="s">
        <v>7507</v>
      </c>
      <c r="V718" t="s">
        <v>7508</v>
      </c>
      <c r="W718" t="s">
        <v>7509</v>
      </c>
      <c r="X718" t="s">
        <v>7510</v>
      </c>
      <c r="Y718" t="s">
        <v>7511</v>
      </c>
      <c r="Z718" t="s">
        <v>74</v>
      </c>
      <c r="AA718" t="s">
        <v>2402</v>
      </c>
      <c r="AB718" t="s">
        <v>74</v>
      </c>
      <c r="AC718" t="s">
        <v>74</v>
      </c>
      <c r="AD718" t="s">
        <v>74</v>
      </c>
      <c r="AE718" t="s">
        <v>74</v>
      </c>
      <c r="AF718" t="s">
        <v>74</v>
      </c>
      <c r="AG718">
        <v>7</v>
      </c>
      <c r="AH718">
        <v>1</v>
      </c>
      <c r="AI718">
        <v>1</v>
      </c>
      <c r="AJ718">
        <v>0</v>
      </c>
      <c r="AK718">
        <v>0</v>
      </c>
      <c r="AL718" t="s">
        <v>7512</v>
      </c>
      <c r="AM718" t="s">
        <v>180</v>
      </c>
      <c r="AN718" t="s">
        <v>7513</v>
      </c>
      <c r="AO718" t="s">
        <v>7514</v>
      </c>
      <c r="AP718" t="s">
        <v>74</v>
      </c>
      <c r="AQ718" t="s">
        <v>74</v>
      </c>
      <c r="AR718" t="s">
        <v>7515</v>
      </c>
      <c r="AS718" t="s">
        <v>7516</v>
      </c>
      <c r="AT718" t="s">
        <v>74</v>
      </c>
      <c r="AU718">
        <v>1994</v>
      </c>
      <c r="AV718">
        <v>94</v>
      </c>
      <c r="AW718" t="s">
        <v>185</v>
      </c>
      <c r="AX718" t="s">
        <v>74</v>
      </c>
      <c r="AY718" t="s">
        <v>74</v>
      </c>
      <c r="AZ718" t="s">
        <v>74</v>
      </c>
      <c r="BA718" t="s">
        <v>74</v>
      </c>
      <c r="BB718">
        <v>2343</v>
      </c>
      <c r="BC718">
        <v>2347</v>
      </c>
      <c r="BD718" t="s">
        <v>74</v>
      </c>
      <c r="BE718" t="s">
        <v>7517</v>
      </c>
      <c r="BF718" t="str">
        <f>HYPERLINK("http://dx.doi.org/10.1007/BF02063786","http://dx.doi.org/10.1007/BF02063786")</f>
        <v>http://dx.doi.org/10.1007/BF02063786</v>
      </c>
      <c r="BG718" t="s">
        <v>74</v>
      </c>
      <c r="BH718" t="s">
        <v>74</v>
      </c>
      <c r="BI718">
        <v>5</v>
      </c>
      <c r="BJ718" t="s">
        <v>7518</v>
      </c>
      <c r="BK718" t="s">
        <v>1201</v>
      </c>
      <c r="BL718" t="s">
        <v>7519</v>
      </c>
      <c r="BM718" t="s">
        <v>7520</v>
      </c>
      <c r="BN718" t="s">
        <v>74</v>
      </c>
      <c r="BO718" t="s">
        <v>74</v>
      </c>
      <c r="BP718" t="s">
        <v>74</v>
      </c>
      <c r="BQ718" t="s">
        <v>74</v>
      </c>
      <c r="BR718" t="s">
        <v>96</v>
      </c>
      <c r="BS718" t="s">
        <v>7521</v>
      </c>
      <c r="BT718" t="str">
        <f>HYPERLINK("https%3A%2F%2Fwww.webofscience.com%2Fwos%2Fwoscc%2Ffull-record%2FWOS:A1994QB95500084","View Full Record in Web of Science")</f>
        <v>View Full Record in Web of Science</v>
      </c>
    </row>
    <row r="719" spans="1:72" x14ac:dyDescent="0.15">
      <c r="A719" t="s">
        <v>72</v>
      </c>
      <c r="B719" t="s">
        <v>7522</v>
      </c>
      <c r="C719" t="s">
        <v>74</v>
      </c>
      <c r="D719" t="s">
        <v>74</v>
      </c>
      <c r="E719" t="s">
        <v>74</v>
      </c>
      <c r="F719" t="s">
        <v>7522</v>
      </c>
      <c r="G719" t="s">
        <v>74</v>
      </c>
      <c r="H719" t="s">
        <v>74</v>
      </c>
      <c r="I719" t="s">
        <v>7523</v>
      </c>
      <c r="J719" t="s">
        <v>7504</v>
      </c>
      <c r="K719" t="s">
        <v>74</v>
      </c>
      <c r="L719" t="s">
        <v>74</v>
      </c>
      <c r="M719" t="s">
        <v>77</v>
      </c>
      <c r="N719" t="s">
        <v>1188</v>
      </c>
      <c r="O719" t="s">
        <v>7505</v>
      </c>
      <c r="P719" t="s">
        <v>7506</v>
      </c>
      <c r="Q719" t="s">
        <v>6204</v>
      </c>
      <c r="R719" t="s">
        <v>74</v>
      </c>
      <c r="S719" t="s">
        <v>74</v>
      </c>
      <c r="T719" t="s">
        <v>74</v>
      </c>
      <c r="U719" t="s">
        <v>7524</v>
      </c>
      <c r="V719" t="s">
        <v>7525</v>
      </c>
      <c r="W719" t="s">
        <v>7526</v>
      </c>
      <c r="X719" t="s">
        <v>2748</v>
      </c>
      <c r="Y719" t="s">
        <v>7511</v>
      </c>
      <c r="Z719" t="s">
        <v>74</v>
      </c>
      <c r="AA719" t="s">
        <v>2402</v>
      </c>
      <c r="AB719" t="s">
        <v>74</v>
      </c>
      <c r="AC719" t="s">
        <v>74</v>
      </c>
      <c r="AD719" t="s">
        <v>74</v>
      </c>
      <c r="AE719" t="s">
        <v>74</v>
      </c>
      <c r="AF719" t="s">
        <v>74</v>
      </c>
      <c r="AG719">
        <v>14</v>
      </c>
      <c r="AH719">
        <v>2</v>
      </c>
      <c r="AI719">
        <v>2</v>
      </c>
      <c r="AJ719">
        <v>0</v>
      </c>
      <c r="AK719">
        <v>4</v>
      </c>
      <c r="AL719" t="s">
        <v>7512</v>
      </c>
      <c r="AM719" t="s">
        <v>180</v>
      </c>
      <c r="AN719" t="s">
        <v>7513</v>
      </c>
      <c r="AO719" t="s">
        <v>7514</v>
      </c>
      <c r="AP719" t="s">
        <v>74</v>
      </c>
      <c r="AQ719" t="s">
        <v>74</v>
      </c>
      <c r="AR719" t="s">
        <v>7515</v>
      </c>
      <c r="AS719" t="s">
        <v>7516</v>
      </c>
      <c r="AT719" t="s">
        <v>74</v>
      </c>
      <c r="AU719">
        <v>1994</v>
      </c>
      <c r="AV719">
        <v>91</v>
      </c>
      <c r="AW719" t="s">
        <v>185</v>
      </c>
      <c r="AX719" t="s">
        <v>74</v>
      </c>
      <c r="AY719" t="s">
        <v>74</v>
      </c>
      <c r="AZ719" t="s">
        <v>74</v>
      </c>
      <c r="BA719" t="s">
        <v>74</v>
      </c>
      <c r="BB719">
        <v>535</v>
      </c>
      <c r="BC719">
        <v>539</v>
      </c>
      <c r="BD719" t="s">
        <v>74</v>
      </c>
      <c r="BE719" t="s">
        <v>7527</v>
      </c>
      <c r="BF719" t="str">
        <f>HYPERLINK("http://dx.doi.org/10.1007/BF02064566","http://dx.doi.org/10.1007/BF02064566")</f>
        <v>http://dx.doi.org/10.1007/BF02064566</v>
      </c>
      <c r="BG719" t="s">
        <v>74</v>
      </c>
      <c r="BH719" t="s">
        <v>74</v>
      </c>
      <c r="BI719">
        <v>5</v>
      </c>
      <c r="BJ719" t="s">
        <v>7518</v>
      </c>
      <c r="BK719" t="s">
        <v>1201</v>
      </c>
      <c r="BL719" t="s">
        <v>7519</v>
      </c>
      <c r="BM719" t="s">
        <v>7528</v>
      </c>
      <c r="BN719" t="s">
        <v>74</v>
      </c>
      <c r="BO719" t="s">
        <v>74</v>
      </c>
      <c r="BP719" t="s">
        <v>74</v>
      </c>
      <c r="BQ719" t="s">
        <v>74</v>
      </c>
      <c r="BR719" t="s">
        <v>96</v>
      </c>
      <c r="BS719" t="s">
        <v>7529</v>
      </c>
      <c r="BT719" t="str">
        <f>HYPERLINK("https%3A%2F%2Fwww.webofscience.com%2Fwos%2Fwoscc%2Ffull-record%2FWOS:A1994QB95100004","View Full Record in Web of Science")</f>
        <v>View Full Record in Web of Science</v>
      </c>
    </row>
    <row r="720" spans="1:72" x14ac:dyDescent="0.15">
      <c r="A720" t="s">
        <v>72</v>
      </c>
      <c r="B720" t="s">
        <v>7530</v>
      </c>
      <c r="C720" t="s">
        <v>74</v>
      </c>
      <c r="D720" t="s">
        <v>74</v>
      </c>
      <c r="E720" t="s">
        <v>74</v>
      </c>
      <c r="F720" t="s">
        <v>7530</v>
      </c>
      <c r="G720" t="s">
        <v>74</v>
      </c>
      <c r="H720" t="s">
        <v>74</v>
      </c>
      <c r="I720" t="s">
        <v>7531</v>
      </c>
      <c r="J720" t="s">
        <v>7504</v>
      </c>
      <c r="K720" t="s">
        <v>74</v>
      </c>
      <c r="L720" t="s">
        <v>74</v>
      </c>
      <c r="M720" t="s">
        <v>77</v>
      </c>
      <c r="N720" t="s">
        <v>1188</v>
      </c>
      <c r="O720" t="s">
        <v>7505</v>
      </c>
      <c r="P720" t="s">
        <v>7506</v>
      </c>
      <c r="Q720" t="s">
        <v>6204</v>
      </c>
      <c r="R720" t="s">
        <v>74</v>
      </c>
      <c r="S720" t="s">
        <v>74</v>
      </c>
      <c r="T720" t="s">
        <v>74</v>
      </c>
      <c r="U720" t="s">
        <v>74</v>
      </c>
      <c r="V720" t="s">
        <v>7532</v>
      </c>
      <c r="W720" t="s">
        <v>7533</v>
      </c>
      <c r="X720" t="s">
        <v>2396</v>
      </c>
      <c r="Y720" t="s">
        <v>7534</v>
      </c>
      <c r="Z720" t="s">
        <v>74</v>
      </c>
      <c r="AA720" t="s">
        <v>74</v>
      </c>
      <c r="AB720" t="s">
        <v>74</v>
      </c>
      <c r="AC720" t="s">
        <v>74</v>
      </c>
      <c r="AD720" t="s">
        <v>74</v>
      </c>
      <c r="AE720" t="s">
        <v>74</v>
      </c>
      <c r="AF720" t="s">
        <v>74</v>
      </c>
      <c r="AG720">
        <v>7</v>
      </c>
      <c r="AH720">
        <v>4</v>
      </c>
      <c r="AI720">
        <v>4</v>
      </c>
      <c r="AJ720">
        <v>0</v>
      </c>
      <c r="AK720">
        <v>0</v>
      </c>
      <c r="AL720" t="s">
        <v>7512</v>
      </c>
      <c r="AM720" t="s">
        <v>180</v>
      </c>
      <c r="AN720" t="s">
        <v>7513</v>
      </c>
      <c r="AO720" t="s">
        <v>7514</v>
      </c>
      <c r="AP720" t="s">
        <v>74</v>
      </c>
      <c r="AQ720" t="s">
        <v>74</v>
      </c>
      <c r="AR720" t="s">
        <v>7515</v>
      </c>
      <c r="AS720" t="s">
        <v>7516</v>
      </c>
      <c r="AT720" t="s">
        <v>74</v>
      </c>
      <c r="AU720">
        <v>1994</v>
      </c>
      <c r="AV720">
        <v>91</v>
      </c>
      <c r="AW720" t="s">
        <v>185</v>
      </c>
      <c r="AX720" t="s">
        <v>74</v>
      </c>
      <c r="AY720" t="s">
        <v>74</v>
      </c>
      <c r="AZ720" t="s">
        <v>74</v>
      </c>
      <c r="BA720" t="s">
        <v>74</v>
      </c>
      <c r="BB720">
        <v>557</v>
      </c>
      <c r="BC720">
        <v>561</v>
      </c>
      <c r="BD720" t="s">
        <v>74</v>
      </c>
      <c r="BE720" t="s">
        <v>7535</v>
      </c>
      <c r="BF720" t="str">
        <f>HYPERLINK("http://dx.doi.org/10.1007/BF02064570","http://dx.doi.org/10.1007/BF02064570")</f>
        <v>http://dx.doi.org/10.1007/BF02064570</v>
      </c>
      <c r="BG720" t="s">
        <v>74</v>
      </c>
      <c r="BH720" t="s">
        <v>74</v>
      </c>
      <c r="BI720">
        <v>5</v>
      </c>
      <c r="BJ720" t="s">
        <v>7518</v>
      </c>
      <c r="BK720" t="s">
        <v>1201</v>
      </c>
      <c r="BL720" t="s">
        <v>7519</v>
      </c>
      <c r="BM720" t="s">
        <v>7528</v>
      </c>
      <c r="BN720" t="s">
        <v>74</v>
      </c>
      <c r="BO720" t="s">
        <v>74</v>
      </c>
      <c r="BP720" t="s">
        <v>74</v>
      </c>
      <c r="BQ720" t="s">
        <v>74</v>
      </c>
      <c r="BR720" t="s">
        <v>96</v>
      </c>
      <c r="BS720" t="s">
        <v>7536</v>
      </c>
      <c r="BT720" t="str">
        <f>HYPERLINK("https%3A%2F%2Fwww.webofscience.com%2Fwos%2Fwoscc%2Ffull-record%2FWOS:A1994QB95100008","View Full Record in Web of Science")</f>
        <v>View Full Record in Web of Science</v>
      </c>
    </row>
    <row r="721" spans="1:72" x14ac:dyDescent="0.15">
      <c r="A721" t="s">
        <v>72</v>
      </c>
      <c r="B721" t="s">
        <v>7537</v>
      </c>
      <c r="C721" t="s">
        <v>74</v>
      </c>
      <c r="D721" t="s">
        <v>74</v>
      </c>
      <c r="E721" t="s">
        <v>74</v>
      </c>
      <c r="F721" t="s">
        <v>7537</v>
      </c>
      <c r="G721" t="s">
        <v>74</v>
      </c>
      <c r="H721" t="s">
        <v>74</v>
      </c>
      <c r="I721" t="s">
        <v>7538</v>
      </c>
      <c r="J721" t="s">
        <v>7504</v>
      </c>
      <c r="K721" t="s">
        <v>74</v>
      </c>
      <c r="L721" t="s">
        <v>74</v>
      </c>
      <c r="M721" t="s">
        <v>77</v>
      </c>
      <c r="N721" t="s">
        <v>1188</v>
      </c>
      <c r="O721" t="s">
        <v>7539</v>
      </c>
      <c r="P721" t="s">
        <v>7540</v>
      </c>
      <c r="Q721" t="s">
        <v>7541</v>
      </c>
      <c r="R721" t="s">
        <v>74</v>
      </c>
      <c r="S721" t="s">
        <v>74</v>
      </c>
      <c r="T721" t="s">
        <v>74</v>
      </c>
      <c r="U721" t="s">
        <v>74</v>
      </c>
      <c r="V721" t="s">
        <v>7542</v>
      </c>
      <c r="W721" t="s">
        <v>7543</v>
      </c>
      <c r="X721" t="s">
        <v>7544</v>
      </c>
      <c r="Y721" t="s">
        <v>7545</v>
      </c>
      <c r="Z721" t="s">
        <v>74</v>
      </c>
      <c r="AA721" t="s">
        <v>7546</v>
      </c>
      <c r="AB721" t="s">
        <v>7547</v>
      </c>
      <c r="AC721" t="s">
        <v>74</v>
      </c>
      <c r="AD721" t="s">
        <v>74</v>
      </c>
      <c r="AE721" t="s">
        <v>74</v>
      </c>
      <c r="AF721" t="s">
        <v>74</v>
      </c>
      <c r="AG721">
        <v>8</v>
      </c>
      <c r="AH721">
        <v>0</v>
      </c>
      <c r="AI721">
        <v>0</v>
      </c>
      <c r="AJ721">
        <v>2</v>
      </c>
      <c r="AK721">
        <v>10</v>
      </c>
      <c r="AL721" t="s">
        <v>7512</v>
      </c>
      <c r="AM721" t="s">
        <v>180</v>
      </c>
      <c r="AN721" t="s">
        <v>7513</v>
      </c>
      <c r="AO721" t="s">
        <v>7514</v>
      </c>
      <c r="AP721" t="s">
        <v>74</v>
      </c>
      <c r="AQ721" t="s">
        <v>74</v>
      </c>
      <c r="AR721" t="s">
        <v>7515</v>
      </c>
      <c r="AS721" t="s">
        <v>7516</v>
      </c>
      <c r="AT721" t="s">
        <v>74</v>
      </c>
      <c r="AU721">
        <v>1994</v>
      </c>
      <c r="AV721">
        <v>83</v>
      </c>
      <c r="AW721" t="s">
        <v>185</v>
      </c>
      <c r="AX721" t="s">
        <v>74</v>
      </c>
      <c r="AY721" t="s">
        <v>74</v>
      </c>
      <c r="AZ721" t="s">
        <v>74</v>
      </c>
      <c r="BA721" t="s">
        <v>74</v>
      </c>
      <c r="BB721">
        <v>363</v>
      </c>
      <c r="BC721">
        <v>366</v>
      </c>
      <c r="BD721" t="s">
        <v>74</v>
      </c>
      <c r="BE721" t="s">
        <v>7548</v>
      </c>
      <c r="BF721" t="str">
        <f>HYPERLINK("http://dx.doi.org/10.1007/BF02074300","http://dx.doi.org/10.1007/BF02074300")</f>
        <v>http://dx.doi.org/10.1007/BF02074300</v>
      </c>
      <c r="BG721" t="s">
        <v>74</v>
      </c>
      <c r="BH721" t="s">
        <v>74</v>
      </c>
      <c r="BI721">
        <v>4</v>
      </c>
      <c r="BJ721" t="s">
        <v>7518</v>
      </c>
      <c r="BK721" t="s">
        <v>1201</v>
      </c>
      <c r="BL721" t="s">
        <v>7519</v>
      </c>
      <c r="BM721" t="s">
        <v>7549</v>
      </c>
      <c r="BN721" t="s">
        <v>74</v>
      </c>
      <c r="BO721" t="s">
        <v>74</v>
      </c>
      <c r="BP721" t="s">
        <v>74</v>
      </c>
      <c r="BQ721" t="s">
        <v>74</v>
      </c>
      <c r="BR721" t="s">
        <v>96</v>
      </c>
      <c r="BS721" t="s">
        <v>7550</v>
      </c>
      <c r="BT721" t="str">
        <f>HYPERLINK("https%3A%2F%2Fwww.webofscience.com%2Fwos%2Fwoscc%2Ffull-record%2FWOS:A1994MW39900047","View Full Record in Web of Science")</f>
        <v>View Full Record in Web of Science</v>
      </c>
    </row>
    <row r="722" spans="1:72" x14ac:dyDescent="0.15">
      <c r="A722" t="s">
        <v>72</v>
      </c>
      <c r="B722" t="s">
        <v>7551</v>
      </c>
      <c r="C722" t="s">
        <v>74</v>
      </c>
      <c r="D722" t="s">
        <v>74</v>
      </c>
      <c r="E722" t="s">
        <v>74</v>
      </c>
      <c r="F722" t="s">
        <v>7551</v>
      </c>
      <c r="G722" t="s">
        <v>74</v>
      </c>
      <c r="H722" t="s">
        <v>74</v>
      </c>
      <c r="I722" t="s">
        <v>7552</v>
      </c>
      <c r="J722" t="s">
        <v>7504</v>
      </c>
      <c r="K722" t="s">
        <v>74</v>
      </c>
      <c r="L722" t="s">
        <v>74</v>
      </c>
      <c r="M722" t="s">
        <v>77</v>
      </c>
      <c r="N722" t="s">
        <v>1188</v>
      </c>
      <c r="O722" t="s">
        <v>7539</v>
      </c>
      <c r="P722" t="s">
        <v>7540</v>
      </c>
      <c r="Q722" t="s">
        <v>7541</v>
      </c>
      <c r="R722" t="s">
        <v>74</v>
      </c>
      <c r="S722" t="s">
        <v>74</v>
      </c>
      <c r="T722" t="s">
        <v>74</v>
      </c>
      <c r="U722" t="s">
        <v>74</v>
      </c>
      <c r="V722" t="s">
        <v>7553</v>
      </c>
      <c r="W722" t="s">
        <v>7554</v>
      </c>
      <c r="X722" t="s">
        <v>7555</v>
      </c>
      <c r="Y722" t="s">
        <v>7556</v>
      </c>
      <c r="Z722" t="s">
        <v>74</v>
      </c>
      <c r="AA722" t="s">
        <v>2402</v>
      </c>
      <c r="AB722" t="s">
        <v>74</v>
      </c>
      <c r="AC722" t="s">
        <v>74</v>
      </c>
      <c r="AD722" t="s">
        <v>74</v>
      </c>
      <c r="AE722" t="s">
        <v>74</v>
      </c>
      <c r="AF722" t="s">
        <v>74</v>
      </c>
      <c r="AG722">
        <v>6</v>
      </c>
      <c r="AH722">
        <v>0</v>
      </c>
      <c r="AI722">
        <v>0</v>
      </c>
      <c r="AJ722">
        <v>0</v>
      </c>
      <c r="AK722">
        <v>2</v>
      </c>
      <c r="AL722" t="s">
        <v>7512</v>
      </c>
      <c r="AM722" t="s">
        <v>180</v>
      </c>
      <c r="AN722" t="s">
        <v>7513</v>
      </c>
      <c r="AO722" t="s">
        <v>7514</v>
      </c>
      <c r="AP722" t="s">
        <v>74</v>
      </c>
      <c r="AQ722" t="s">
        <v>74</v>
      </c>
      <c r="AR722" t="s">
        <v>7515</v>
      </c>
      <c r="AS722" t="s">
        <v>7516</v>
      </c>
      <c r="AT722" t="s">
        <v>74</v>
      </c>
      <c r="AU722">
        <v>1994</v>
      </c>
      <c r="AV722">
        <v>83</v>
      </c>
      <c r="AW722" t="s">
        <v>185</v>
      </c>
      <c r="AX722" t="s">
        <v>74</v>
      </c>
      <c r="AY722" t="s">
        <v>74</v>
      </c>
      <c r="AZ722" t="s">
        <v>74</v>
      </c>
      <c r="BA722" t="s">
        <v>74</v>
      </c>
      <c r="BB722">
        <v>473</v>
      </c>
      <c r="BC722">
        <v>477</v>
      </c>
      <c r="BD722" t="s">
        <v>74</v>
      </c>
      <c r="BE722" t="s">
        <v>7557</v>
      </c>
      <c r="BF722" t="str">
        <f>HYPERLINK("http://dx.doi.org/10.1007/BF02074320","http://dx.doi.org/10.1007/BF02074320")</f>
        <v>http://dx.doi.org/10.1007/BF02074320</v>
      </c>
      <c r="BG722" t="s">
        <v>74</v>
      </c>
      <c r="BH722" t="s">
        <v>74</v>
      </c>
      <c r="BI722">
        <v>5</v>
      </c>
      <c r="BJ722" t="s">
        <v>7518</v>
      </c>
      <c r="BK722" t="s">
        <v>1201</v>
      </c>
      <c r="BL722" t="s">
        <v>7519</v>
      </c>
      <c r="BM722" t="s">
        <v>7549</v>
      </c>
      <c r="BN722" t="s">
        <v>74</v>
      </c>
      <c r="BO722" t="s">
        <v>74</v>
      </c>
      <c r="BP722" t="s">
        <v>74</v>
      </c>
      <c r="BQ722" t="s">
        <v>74</v>
      </c>
      <c r="BR722" t="s">
        <v>96</v>
      </c>
      <c r="BS722" t="s">
        <v>7558</v>
      </c>
      <c r="BT722" t="str">
        <f>HYPERLINK("https%3A%2F%2Fwww.webofscience.com%2Fwos%2Fwoscc%2Ffull-record%2FWOS:A1994MW39900067","View Full Record in Web of Science")</f>
        <v>View Full Record in Web of Science</v>
      </c>
    </row>
    <row r="723" spans="1:72" x14ac:dyDescent="0.15">
      <c r="A723" t="s">
        <v>72</v>
      </c>
      <c r="B723" t="s">
        <v>7559</v>
      </c>
      <c r="C723" t="s">
        <v>74</v>
      </c>
      <c r="D723" t="s">
        <v>74</v>
      </c>
      <c r="E723" t="s">
        <v>74</v>
      </c>
      <c r="F723" t="s">
        <v>7559</v>
      </c>
      <c r="G723" t="s">
        <v>74</v>
      </c>
      <c r="H723" t="s">
        <v>74</v>
      </c>
      <c r="I723" t="s">
        <v>7560</v>
      </c>
      <c r="J723" t="s">
        <v>7561</v>
      </c>
      <c r="K723" t="s">
        <v>74</v>
      </c>
      <c r="L723" t="s">
        <v>74</v>
      </c>
      <c r="M723" t="s">
        <v>77</v>
      </c>
      <c r="N723" t="s">
        <v>78</v>
      </c>
      <c r="O723" t="s">
        <v>74</v>
      </c>
      <c r="P723" t="s">
        <v>74</v>
      </c>
      <c r="Q723" t="s">
        <v>74</v>
      </c>
      <c r="R723" t="s">
        <v>74</v>
      </c>
      <c r="S723" t="s">
        <v>74</v>
      </c>
      <c r="T723" t="s">
        <v>74</v>
      </c>
      <c r="U723" t="s">
        <v>7562</v>
      </c>
      <c r="V723" t="s">
        <v>7563</v>
      </c>
      <c r="W723" t="s">
        <v>74</v>
      </c>
      <c r="X723" t="s">
        <v>74</v>
      </c>
      <c r="Y723" t="s">
        <v>3258</v>
      </c>
      <c r="Z723" t="s">
        <v>74</v>
      </c>
      <c r="AA723" t="s">
        <v>74</v>
      </c>
      <c r="AB723" t="s">
        <v>74</v>
      </c>
      <c r="AC723" t="s">
        <v>74</v>
      </c>
      <c r="AD723" t="s">
        <v>74</v>
      </c>
      <c r="AE723" t="s">
        <v>74</v>
      </c>
      <c r="AF723" t="s">
        <v>74</v>
      </c>
      <c r="AG723">
        <v>39</v>
      </c>
      <c r="AH723">
        <v>31</v>
      </c>
      <c r="AI723">
        <v>32</v>
      </c>
      <c r="AJ723">
        <v>0</v>
      </c>
      <c r="AK723">
        <v>12</v>
      </c>
      <c r="AL723" t="s">
        <v>7564</v>
      </c>
      <c r="AM723" t="s">
        <v>7565</v>
      </c>
      <c r="AN723" t="s">
        <v>7566</v>
      </c>
      <c r="AO723" t="s">
        <v>7567</v>
      </c>
      <c r="AP723" t="s">
        <v>74</v>
      </c>
      <c r="AQ723" t="s">
        <v>74</v>
      </c>
      <c r="AR723" t="s">
        <v>7561</v>
      </c>
      <c r="AS723" t="s">
        <v>7568</v>
      </c>
      <c r="AT723" t="s">
        <v>6954</v>
      </c>
      <c r="AU723">
        <v>1994</v>
      </c>
      <c r="AV723">
        <v>136</v>
      </c>
      <c r="AW723">
        <v>1</v>
      </c>
      <c r="AX723" t="s">
        <v>74</v>
      </c>
      <c r="AY723" t="s">
        <v>74</v>
      </c>
      <c r="AZ723" t="s">
        <v>74</v>
      </c>
      <c r="BA723" t="s">
        <v>74</v>
      </c>
      <c r="BB723">
        <v>19</v>
      </c>
      <c r="BC723">
        <v>31</v>
      </c>
      <c r="BD723" t="s">
        <v>74</v>
      </c>
      <c r="BE723" t="s">
        <v>7569</v>
      </c>
      <c r="BF723" t="str">
        <f>HYPERLINK("http://dx.doi.org/10.1111/j.1474-919X.1994.tb08127.x","http://dx.doi.org/10.1111/j.1474-919X.1994.tb08127.x")</f>
        <v>http://dx.doi.org/10.1111/j.1474-919X.1994.tb08127.x</v>
      </c>
      <c r="BG723" t="s">
        <v>74</v>
      </c>
      <c r="BH723" t="s">
        <v>74</v>
      </c>
      <c r="BI723">
        <v>13</v>
      </c>
      <c r="BJ723" t="s">
        <v>1940</v>
      </c>
      <c r="BK723" t="s">
        <v>93</v>
      </c>
      <c r="BL723" t="s">
        <v>1041</v>
      </c>
      <c r="BM723" t="s">
        <v>7570</v>
      </c>
      <c r="BN723" t="s">
        <v>74</v>
      </c>
      <c r="BO723" t="s">
        <v>74</v>
      </c>
      <c r="BP723" t="s">
        <v>74</v>
      </c>
      <c r="BQ723" t="s">
        <v>74</v>
      </c>
      <c r="BR723" t="s">
        <v>96</v>
      </c>
      <c r="BS723" t="s">
        <v>7571</v>
      </c>
      <c r="BT723" t="str">
        <f>HYPERLINK("https%3A%2F%2Fwww.webofscience.com%2Fwos%2Fwoscc%2Ffull-record%2FWOS:A1994MR61200003","View Full Record in Web of Science")</f>
        <v>View Full Record in Web of Science</v>
      </c>
    </row>
    <row r="724" spans="1:72" x14ac:dyDescent="0.15">
      <c r="A724" t="s">
        <v>72</v>
      </c>
      <c r="B724" t="s">
        <v>7572</v>
      </c>
      <c r="C724" t="s">
        <v>74</v>
      </c>
      <c r="D724" t="s">
        <v>74</v>
      </c>
      <c r="E724" t="s">
        <v>74</v>
      </c>
      <c r="F724" t="s">
        <v>7572</v>
      </c>
      <c r="G724" t="s">
        <v>74</v>
      </c>
      <c r="H724" t="s">
        <v>74</v>
      </c>
      <c r="I724" t="s">
        <v>7573</v>
      </c>
      <c r="J724" t="s">
        <v>7561</v>
      </c>
      <c r="K724" t="s">
        <v>74</v>
      </c>
      <c r="L724" t="s">
        <v>74</v>
      </c>
      <c r="M724" t="s">
        <v>77</v>
      </c>
      <c r="N724" t="s">
        <v>78</v>
      </c>
      <c r="O724" t="s">
        <v>74</v>
      </c>
      <c r="P724" t="s">
        <v>74</v>
      </c>
      <c r="Q724" t="s">
        <v>74</v>
      </c>
      <c r="R724" t="s">
        <v>74</v>
      </c>
      <c r="S724" t="s">
        <v>74</v>
      </c>
      <c r="T724" t="s">
        <v>74</v>
      </c>
      <c r="U724" t="s">
        <v>7574</v>
      </c>
      <c r="V724" t="s">
        <v>7575</v>
      </c>
      <c r="W724" t="s">
        <v>7576</v>
      </c>
      <c r="X724" t="s">
        <v>7577</v>
      </c>
      <c r="Y724" t="s">
        <v>7578</v>
      </c>
      <c r="Z724" t="s">
        <v>74</v>
      </c>
      <c r="AA724" t="s">
        <v>74</v>
      </c>
      <c r="AB724" t="s">
        <v>74</v>
      </c>
      <c r="AC724" t="s">
        <v>74</v>
      </c>
      <c r="AD724" t="s">
        <v>74</v>
      </c>
      <c r="AE724" t="s">
        <v>74</v>
      </c>
      <c r="AF724" t="s">
        <v>74</v>
      </c>
      <c r="AG724">
        <v>43</v>
      </c>
      <c r="AH724">
        <v>29</v>
      </c>
      <c r="AI724">
        <v>30</v>
      </c>
      <c r="AJ724">
        <v>0</v>
      </c>
      <c r="AK724">
        <v>11</v>
      </c>
      <c r="AL724" t="s">
        <v>7564</v>
      </c>
      <c r="AM724" t="s">
        <v>7565</v>
      </c>
      <c r="AN724" t="s">
        <v>7566</v>
      </c>
      <c r="AO724" t="s">
        <v>7567</v>
      </c>
      <c r="AP724" t="s">
        <v>74</v>
      </c>
      <c r="AQ724" t="s">
        <v>74</v>
      </c>
      <c r="AR724" t="s">
        <v>7561</v>
      </c>
      <c r="AS724" t="s">
        <v>7568</v>
      </c>
      <c r="AT724" t="s">
        <v>6954</v>
      </c>
      <c r="AU724">
        <v>1994</v>
      </c>
      <c r="AV724">
        <v>136</v>
      </c>
      <c r="AW724">
        <v>1</v>
      </c>
      <c r="AX724" t="s">
        <v>74</v>
      </c>
      <c r="AY724" t="s">
        <v>74</v>
      </c>
      <c r="AZ724" t="s">
        <v>74</v>
      </c>
      <c r="BA724" t="s">
        <v>74</v>
      </c>
      <c r="BB724">
        <v>32</v>
      </c>
      <c r="BC724">
        <v>38</v>
      </c>
      <c r="BD724" t="s">
        <v>74</v>
      </c>
      <c r="BE724" t="s">
        <v>7579</v>
      </c>
      <c r="BF724" t="str">
        <f>HYPERLINK("http://dx.doi.org/10.1111/j.1474-919X.1994.tb08128.x","http://dx.doi.org/10.1111/j.1474-919X.1994.tb08128.x")</f>
        <v>http://dx.doi.org/10.1111/j.1474-919X.1994.tb08128.x</v>
      </c>
      <c r="BG724" t="s">
        <v>74</v>
      </c>
      <c r="BH724" t="s">
        <v>74</v>
      </c>
      <c r="BI724">
        <v>7</v>
      </c>
      <c r="BJ724" t="s">
        <v>1940</v>
      </c>
      <c r="BK724" t="s">
        <v>93</v>
      </c>
      <c r="BL724" t="s">
        <v>1041</v>
      </c>
      <c r="BM724" t="s">
        <v>7570</v>
      </c>
      <c r="BN724" t="s">
        <v>74</v>
      </c>
      <c r="BO724" t="s">
        <v>74</v>
      </c>
      <c r="BP724" t="s">
        <v>74</v>
      </c>
      <c r="BQ724" t="s">
        <v>74</v>
      </c>
      <c r="BR724" t="s">
        <v>96</v>
      </c>
      <c r="BS724" t="s">
        <v>7580</v>
      </c>
      <c r="BT724" t="str">
        <f>HYPERLINK("https%3A%2F%2Fwww.webofscience.com%2Fwos%2Fwoscc%2Ffull-record%2FWOS:A1994MR61200004","View Full Record in Web of Science")</f>
        <v>View Full Record in Web of Science</v>
      </c>
    </row>
    <row r="725" spans="1:72" x14ac:dyDescent="0.15">
      <c r="A725" t="s">
        <v>72</v>
      </c>
      <c r="B725" t="s">
        <v>7581</v>
      </c>
      <c r="C725" t="s">
        <v>74</v>
      </c>
      <c r="D725" t="s">
        <v>74</v>
      </c>
      <c r="E725" t="s">
        <v>74</v>
      </c>
      <c r="F725" t="s">
        <v>7581</v>
      </c>
      <c r="G725" t="s">
        <v>74</v>
      </c>
      <c r="H725" t="s">
        <v>74</v>
      </c>
      <c r="I725" t="s">
        <v>7582</v>
      </c>
      <c r="J725" t="s">
        <v>7561</v>
      </c>
      <c r="K725" t="s">
        <v>74</v>
      </c>
      <c r="L725" t="s">
        <v>74</v>
      </c>
      <c r="M725" t="s">
        <v>77</v>
      </c>
      <c r="N725" t="s">
        <v>78</v>
      </c>
      <c r="O725" t="s">
        <v>74</v>
      </c>
      <c r="P725" t="s">
        <v>74</v>
      </c>
      <c r="Q725" t="s">
        <v>74</v>
      </c>
      <c r="R725" t="s">
        <v>74</v>
      </c>
      <c r="S725" t="s">
        <v>74</v>
      </c>
      <c r="T725" t="s">
        <v>74</v>
      </c>
      <c r="U725" t="s">
        <v>7583</v>
      </c>
      <c r="V725" t="s">
        <v>7584</v>
      </c>
      <c r="W725" t="s">
        <v>74</v>
      </c>
      <c r="X725" t="s">
        <v>74</v>
      </c>
      <c r="Y725" t="s">
        <v>558</v>
      </c>
      <c r="Z725" t="s">
        <v>74</v>
      </c>
      <c r="AA725" t="s">
        <v>74</v>
      </c>
      <c r="AB725" t="s">
        <v>74</v>
      </c>
      <c r="AC725" t="s">
        <v>74</v>
      </c>
      <c r="AD725" t="s">
        <v>74</v>
      </c>
      <c r="AE725" t="s">
        <v>74</v>
      </c>
      <c r="AF725" t="s">
        <v>74</v>
      </c>
      <c r="AG725">
        <v>39</v>
      </c>
      <c r="AH725">
        <v>148</v>
      </c>
      <c r="AI725">
        <v>160</v>
      </c>
      <c r="AJ725">
        <v>0</v>
      </c>
      <c r="AK725">
        <v>28</v>
      </c>
      <c r="AL725" t="s">
        <v>7564</v>
      </c>
      <c r="AM725" t="s">
        <v>7565</v>
      </c>
      <c r="AN725" t="s">
        <v>7566</v>
      </c>
      <c r="AO725" t="s">
        <v>7567</v>
      </c>
      <c r="AP725" t="s">
        <v>74</v>
      </c>
      <c r="AQ725" t="s">
        <v>74</v>
      </c>
      <c r="AR725" t="s">
        <v>7561</v>
      </c>
      <c r="AS725" t="s">
        <v>7568</v>
      </c>
      <c r="AT725" t="s">
        <v>6954</v>
      </c>
      <c r="AU725">
        <v>1994</v>
      </c>
      <c r="AV725">
        <v>136</v>
      </c>
      <c r="AW725">
        <v>1</v>
      </c>
      <c r="AX725" t="s">
        <v>74</v>
      </c>
      <c r="AY725" t="s">
        <v>74</v>
      </c>
      <c r="AZ725" t="s">
        <v>74</v>
      </c>
      <c r="BA725" t="s">
        <v>74</v>
      </c>
      <c r="BB725">
        <v>50</v>
      </c>
      <c r="BC725">
        <v>71</v>
      </c>
      <c r="BD725" t="s">
        <v>74</v>
      </c>
      <c r="BE725" t="s">
        <v>7585</v>
      </c>
      <c r="BF725" t="str">
        <f>HYPERLINK("http://dx.doi.org/10.1111/j.1474-919X.1994.tb08131.x","http://dx.doi.org/10.1111/j.1474-919X.1994.tb08131.x")</f>
        <v>http://dx.doi.org/10.1111/j.1474-919X.1994.tb08131.x</v>
      </c>
      <c r="BG725" t="s">
        <v>74</v>
      </c>
      <c r="BH725" t="s">
        <v>74</v>
      </c>
      <c r="BI725">
        <v>22</v>
      </c>
      <c r="BJ725" t="s">
        <v>1940</v>
      </c>
      <c r="BK725" t="s">
        <v>93</v>
      </c>
      <c r="BL725" t="s">
        <v>1041</v>
      </c>
      <c r="BM725" t="s">
        <v>7570</v>
      </c>
      <c r="BN725" t="s">
        <v>74</v>
      </c>
      <c r="BO725" t="s">
        <v>74</v>
      </c>
      <c r="BP725" t="s">
        <v>74</v>
      </c>
      <c r="BQ725" t="s">
        <v>74</v>
      </c>
      <c r="BR725" t="s">
        <v>96</v>
      </c>
      <c r="BS725" t="s">
        <v>7586</v>
      </c>
      <c r="BT725" t="str">
        <f>HYPERLINK("https%3A%2F%2Fwww.webofscience.com%2Fwos%2Fwoscc%2Ffull-record%2FWOS:A1994MR61200007","View Full Record in Web of Science")</f>
        <v>View Full Record in Web of Science</v>
      </c>
    </row>
    <row r="726" spans="1:72" x14ac:dyDescent="0.15">
      <c r="A726" t="s">
        <v>5988</v>
      </c>
      <c r="B726" t="s">
        <v>7587</v>
      </c>
      <c r="C726" t="s">
        <v>74</v>
      </c>
      <c r="D726" t="s">
        <v>7588</v>
      </c>
      <c r="E726" t="s">
        <v>74</v>
      </c>
      <c r="F726" t="s">
        <v>7587</v>
      </c>
      <c r="G726" t="s">
        <v>74</v>
      </c>
      <c r="H726" t="s">
        <v>74</v>
      </c>
      <c r="I726" t="s">
        <v>7589</v>
      </c>
      <c r="J726" t="s">
        <v>7590</v>
      </c>
      <c r="K726" t="s">
        <v>7591</v>
      </c>
      <c r="L726" t="s">
        <v>74</v>
      </c>
      <c r="M726" t="s">
        <v>77</v>
      </c>
      <c r="N726" t="s">
        <v>5994</v>
      </c>
      <c r="O726" t="s">
        <v>7592</v>
      </c>
      <c r="P726" t="s">
        <v>7593</v>
      </c>
      <c r="Q726" t="s">
        <v>7594</v>
      </c>
      <c r="R726" t="s">
        <v>74</v>
      </c>
      <c r="S726" t="s">
        <v>7595</v>
      </c>
      <c r="T726" t="s">
        <v>74</v>
      </c>
      <c r="U726" t="s">
        <v>74</v>
      </c>
      <c r="V726" t="s">
        <v>74</v>
      </c>
      <c r="W726" t="s">
        <v>4863</v>
      </c>
      <c r="X726" t="s">
        <v>4864</v>
      </c>
      <c r="Y726" t="s">
        <v>74</v>
      </c>
      <c r="Z726" t="s">
        <v>74</v>
      </c>
      <c r="AA726" t="s">
        <v>74</v>
      </c>
      <c r="AB726" t="s">
        <v>74</v>
      </c>
      <c r="AC726" t="s">
        <v>74</v>
      </c>
      <c r="AD726" t="s">
        <v>74</v>
      </c>
      <c r="AE726" t="s">
        <v>74</v>
      </c>
      <c r="AF726" t="s">
        <v>74</v>
      </c>
      <c r="AG726">
        <v>0</v>
      </c>
      <c r="AH726">
        <v>0</v>
      </c>
      <c r="AI726">
        <v>0</v>
      </c>
      <c r="AJ726">
        <v>0</v>
      </c>
      <c r="AK726">
        <v>0</v>
      </c>
      <c r="AL726" t="s">
        <v>6002</v>
      </c>
      <c r="AM726" t="s">
        <v>84</v>
      </c>
      <c r="AN726" t="s">
        <v>6003</v>
      </c>
      <c r="AO726" t="s">
        <v>7596</v>
      </c>
      <c r="AP726" t="s">
        <v>74</v>
      </c>
      <c r="AQ726" t="s">
        <v>7597</v>
      </c>
      <c r="AR726" t="s">
        <v>7598</v>
      </c>
      <c r="AS726" t="s">
        <v>74</v>
      </c>
      <c r="AT726" t="s">
        <v>74</v>
      </c>
      <c r="AU726">
        <v>1994</v>
      </c>
      <c r="AV726" t="s">
        <v>74</v>
      </c>
      <c r="AW726" t="s">
        <v>74</v>
      </c>
      <c r="AX726" t="s">
        <v>74</v>
      </c>
      <c r="AY726" t="s">
        <v>74</v>
      </c>
      <c r="AZ726" t="s">
        <v>74</v>
      </c>
      <c r="BA726" t="s">
        <v>74</v>
      </c>
      <c r="BB726">
        <v>143</v>
      </c>
      <c r="BC726">
        <v>146</v>
      </c>
      <c r="BD726" t="s">
        <v>74</v>
      </c>
      <c r="BE726" t="s">
        <v>74</v>
      </c>
      <c r="BF726" t="s">
        <v>74</v>
      </c>
      <c r="BG726" t="s">
        <v>74</v>
      </c>
      <c r="BH726" t="s">
        <v>74</v>
      </c>
      <c r="BI726">
        <v>4</v>
      </c>
      <c r="BJ726" t="s">
        <v>7599</v>
      </c>
      <c r="BK726" t="s">
        <v>6008</v>
      </c>
      <c r="BL726" t="s">
        <v>7600</v>
      </c>
      <c r="BM726" t="s">
        <v>7601</v>
      </c>
      <c r="BN726" t="s">
        <v>74</v>
      </c>
      <c r="BO726" t="s">
        <v>74</v>
      </c>
      <c r="BP726" t="s">
        <v>74</v>
      </c>
      <c r="BQ726" t="s">
        <v>74</v>
      </c>
      <c r="BR726" t="s">
        <v>96</v>
      </c>
      <c r="BS726" t="s">
        <v>7602</v>
      </c>
      <c r="BT726" t="str">
        <f>HYPERLINK("https%3A%2F%2Fwww.webofscience.com%2Fwos%2Fwoscc%2Ffull-record%2FWOS:A1994BC46W00044","View Full Record in Web of Science")</f>
        <v>View Full Record in Web of Science</v>
      </c>
    </row>
    <row r="727" spans="1:72" x14ac:dyDescent="0.15">
      <c r="A727" t="s">
        <v>5988</v>
      </c>
      <c r="B727" t="s">
        <v>7603</v>
      </c>
      <c r="C727" t="s">
        <v>74</v>
      </c>
      <c r="D727" t="s">
        <v>7588</v>
      </c>
      <c r="E727" t="s">
        <v>74</v>
      </c>
      <c r="F727" t="s">
        <v>7603</v>
      </c>
      <c r="G727" t="s">
        <v>74</v>
      </c>
      <c r="H727" t="s">
        <v>74</v>
      </c>
      <c r="I727" t="s">
        <v>7604</v>
      </c>
      <c r="J727" t="s">
        <v>7590</v>
      </c>
      <c r="K727" t="s">
        <v>7591</v>
      </c>
      <c r="L727" t="s">
        <v>74</v>
      </c>
      <c r="M727" t="s">
        <v>77</v>
      </c>
      <c r="N727" t="s">
        <v>5994</v>
      </c>
      <c r="O727" t="s">
        <v>7592</v>
      </c>
      <c r="P727" t="s">
        <v>7593</v>
      </c>
      <c r="Q727" t="s">
        <v>7594</v>
      </c>
      <c r="R727" t="s">
        <v>74</v>
      </c>
      <c r="S727" t="s">
        <v>7595</v>
      </c>
      <c r="T727" t="s">
        <v>74</v>
      </c>
      <c r="U727" t="s">
        <v>74</v>
      </c>
      <c r="V727" t="s">
        <v>74</v>
      </c>
      <c r="W727" t="s">
        <v>7605</v>
      </c>
      <c r="X727" t="s">
        <v>3806</v>
      </c>
      <c r="Y727" t="s">
        <v>74</v>
      </c>
      <c r="Z727" t="s">
        <v>74</v>
      </c>
      <c r="AA727" t="s">
        <v>7606</v>
      </c>
      <c r="AB727" t="s">
        <v>74</v>
      </c>
      <c r="AC727" t="s">
        <v>74</v>
      </c>
      <c r="AD727" t="s">
        <v>74</v>
      </c>
      <c r="AE727" t="s">
        <v>74</v>
      </c>
      <c r="AF727" t="s">
        <v>74</v>
      </c>
      <c r="AG727">
        <v>0</v>
      </c>
      <c r="AH727">
        <v>0</v>
      </c>
      <c r="AI727">
        <v>0</v>
      </c>
      <c r="AJ727">
        <v>0</v>
      </c>
      <c r="AK727">
        <v>1</v>
      </c>
      <c r="AL727" t="s">
        <v>6002</v>
      </c>
      <c r="AM727" t="s">
        <v>84</v>
      </c>
      <c r="AN727" t="s">
        <v>6003</v>
      </c>
      <c r="AO727" t="s">
        <v>7596</v>
      </c>
      <c r="AP727" t="s">
        <v>74</v>
      </c>
      <c r="AQ727" t="s">
        <v>7597</v>
      </c>
      <c r="AR727" t="s">
        <v>7598</v>
      </c>
      <c r="AS727" t="s">
        <v>74</v>
      </c>
      <c r="AT727" t="s">
        <v>74</v>
      </c>
      <c r="AU727">
        <v>1994</v>
      </c>
      <c r="AV727" t="s">
        <v>74</v>
      </c>
      <c r="AW727" t="s">
        <v>74</v>
      </c>
      <c r="AX727" t="s">
        <v>74</v>
      </c>
      <c r="AY727" t="s">
        <v>74</v>
      </c>
      <c r="AZ727" t="s">
        <v>74</v>
      </c>
      <c r="BA727" t="s">
        <v>74</v>
      </c>
      <c r="BB727">
        <v>147</v>
      </c>
      <c r="BC727">
        <v>149</v>
      </c>
      <c r="BD727" t="s">
        <v>74</v>
      </c>
      <c r="BE727" t="s">
        <v>74</v>
      </c>
      <c r="BF727" t="s">
        <v>74</v>
      </c>
      <c r="BG727" t="s">
        <v>74</v>
      </c>
      <c r="BH727" t="s">
        <v>74</v>
      </c>
      <c r="BI727">
        <v>3</v>
      </c>
      <c r="BJ727" t="s">
        <v>7599</v>
      </c>
      <c r="BK727" t="s">
        <v>6008</v>
      </c>
      <c r="BL727" t="s">
        <v>7600</v>
      </c>
      <c r="BM727" t="s">
        <v>7601</v>
      </c>
      <c r="BN727" t="s">
        <v>74</v>
      </c>
      <c r="BO727" t="s">
        <v>74</v>
      </c>
      <c r="BP727" t="s">
        <v>74</v>
      </c>
      <c r="BQ727" t="s">
        <v>74</v>
      </c>
      <c r="BR727" t="s">
        <v>96</v>
      </c>
      <c r="BS727" t="s">
        <v>7607</v>
      </c>
      <c r="BT727" t="str">
        <f>HYPERLINK("https%3A%2F%2Fwww.webofscience.com%2Fwos%2Fwoscc%2Ffull-record%2FWOS:A1994BC46W00045","View Full Record in Web of Science")</f>
        <v>View Full Record in Web of Science</v>
      </c>
    </row>
    <row r="728" spans="1:72" x14ac:dyDescent="0.15">
      <c r="A728" t="s">
        <v>5988</v>
      </c>
      <c r="B728" t="s">
        <v>7608</v>
      </c>
      <c r="C728" t="s">
        <v>74</v>
      </c>
      <c r="D728" t="s">
        <v>7588</v>
      </c>
      <c r="E728" t="s">
        <v>74</v>
      </c>
      <c r="F728" t="s">
        <v>7608</v>
      </c>
      <c r="G728" t="s">
        <v>74</v>
      </c>
      <c r="H728" t="s">
        <v>74</v>
      </c>
      <c r="I728" t="s">
        <v>7609</v>
      </c>
      <c r="J728" t="s">
        <v>7590</v>
      </c>
      <c r="K728" t="s">
        <v>7591</v>
      </c>
      <c r="L728" t="s">
        <v>74</v>
      </c>
      <c r="M728" t="s">
        <v>77</v>
      </c>
      <c r="N728" t="s">
        <v>5994</v>
      </c>
      <c r="O728" t="s">
        <v>7592</v>
      </c>
      <c r="P728" t="s">
        <v>7593</v>
      </c>
      <c r="Q728" t="s">
        <v>7594</v>
      </c>
      <c r="R728" t="s">
        <v>74</v>
      </c>
      <c r="S728" t="s">
        <v>7595</v>
      </c>
      <c r="T728" t="s">
        <v>74</v>
      </c>
      <c r="U728" t="s">
        <v>74</v>
      </c>
      <c r="V728" t="s">
        <v>74</v>
      </c>
      <c r="W728" t="s">
        <v>7610</v>
      </c>
      <c r="X728" t="s">
        <v>2379</v>
      </c>
      <c r="Y728" t="s">
        <v>74</v>
      </c>
      <c r="Z728" t="s">
        <v>74</v>
      </c>
      <c r="AA728" t="s">
        <v>7611</v>
      </c>
      <c r="AB728" t="s">
        <v>7612</v>
      </c>
      <c r="AC728" t="s">
        <v>74</v>
      </c>
      <c r="AD728" t="s">
        <v>74</v>
      </c>
      <c r="AE728" t="s">
        <v>74</v>
      </c>
      <c r="AF728" t="s">
        <v>74</v>
      </c>
      <c r="AG728">
        <v>0</v>
      </c>
      <c r="AH728">
        <v>1</v>
      </c>
      <c r="AI728">
        <v>1</v>
      </c>
      <c r="AJ728">
        <v>0</v>
      </c>
      <c r="AK728">
        <v>0</v>
      </c>
      <c r="AL728" t="s">
        <v>6002</v>
      </c>
      <c r="AM728" t="s">
        <v>84</v>
      </c>
      <c r="AN728" t="s">
        <v>6003</v>
      </c>
      <c r="AO728" t="s">
        <v>7596</v>
      </c>
      <c r="AP728" t="s">
        <v>74</v>
      </c>
      <c r="AQ728" t="s">
        <v>7597</v>
      </c>
      <c r="AR728" t="s">
        <v>7598</v>
      </c>
      <c r="AS728" t="s">
        <v>74</v>
      </c>
      <c r="AT728" t="s">
        <v>74</v>
      </c>
      <c r="AU728">
        <v>1994</v>
      </c>
      <c r="AV728" t="s">
        <v>74</v>
      </c>
      <c r="AW728" t="s">
        <v>74</v>
      </c>
      <c r="AX728" t="s">
        <v>74</v>
      </c>
      <c r="AY728" t="s">
        <v>74</v>
      </c>
      <c r="AZ728" t="s">
        <v>74</v>
      </c>
      <c r="BA728" t="s">
        <v>74</v>
      </c>
      <c r="BB728">
        <v>2436</v>
      </c>
      <c r="BC728">
        <v>2438</v>
      </c>
      <c r="BD728" t="s">
        <v>74</v>
      </c>
      <c r="BE728" t="s">
        <v>74</v>
      </c>
      <c r="BF728" t="s">
        <v>74</v>
      </c>
      <c r="BG728" t="s">
        <v>74</v>
      </c>
      <c r="BH728" t="s">
        <v>74</v>
      </c>
      <c r="BI728">
        <v>3</v>
      </c>
      <c r="BJ728" t="s">
        <v>7599</v>
      </c>
      <c r="BK728" t="s">
        <v>6008</v>
      </c>
      <c r="BL728" t="s">
        <v>7600</v>
      </c>
      <c r="BM728" t="s">
        <v>7601</v>
      </c>
      <c r="BN728" t="s">
        <v>74</v>
      </c>
      <c r="BO728" t="s">
        <v>74</v>
      </c>
      <c r="BP728" t="s">
        <v>74</v>
      </c>
      <c r="BQ728" t="s">
        <v>74</v>
      </c>
      <c r="BR728" t="s">
        <v>96</v>
      </c>
      <c r="BS728" t="s">
        <v>7613</v>
      </c>
      <c r="BT728" t="str">
        <f>HYPERLINK("https%3A%2F%2Fwww.webofscience.com%2Fwos%2Fwoscc%2Ffull-record%2FWOS:A1994BC46W00719","View Full Record in Web of Science")</f>
        <v>View Full Record in Web of Science</v>
      </c>
    </row>
    <row r="729" spans="1:72" x14ac:dyDescent="0.15">
      <c r="A729" t="s">
        <v>72</v>
      </c>
      <c r="B729" t="s">
        <v>7614</v>
      </c>
      <c r="C729" t="s">
        <v>74</v>
      </c>
      <c r="D729" t="s">
        <v>74</v>
      </c>
      <c r="E729" t="s">
        <v>74</v>
      </c>
      <c r="F729" t="s">
        <v>7614</v>
      </c>
      <c r="G729" t="s">
        <v>74</v>
      </c>
      <c r="H729" t="s">
        <v>74</v>
      </c>
      <c r="I729" t="s">
        <v>7615</v>
      </c>
      <c r="J729" t="s">
        <v>7616</v>
      </c>
      <c r="K729" t="s">
        <v>74</v>
      </c>
      <c r="L729" t="s">
        <v>74</v>
      </c>
      <c r="M729" t="s">
        <v>77</v>
      </c>
      <c r="N729" t="s">
        <v>396</v>
      </c>
      <c r="O729" t="s">
        <v>74</v>
      </c>
      <c r="P729" t="s">
        <v>74</v>
      </c>
      <c r="Q729" t="s">
        <v>74</v>
      </c>
      <c r="R729" t="s">
        <v>74</v>
      </c>
      <c r="S729" t="s">
        <v>74</v>
      </c>
      <c r="T729" t="s">
        <v>74</v>
      </c>
      <c r="U729" t="s">
        <v>74</v>
      </c>
      <c r="V729" t="s">
        <v>74</v>
      </c>
      <c r="W729" t="s">
        <v>74</v>
      </c>
      <c r="X729" t="s">
        <v>74</v>
      </c>
      <c r="Y729" t="s">
        <v>7617</v>
      </c>
      <c r="Z729" t="s">
        <v>74</v>
      </c>
      <c r="AA729" t="s">
        <v>74</v>
      </c>
      <c r="AB729" t="s">
        <v>74</v>
      </c>
      <c r="AC729" t="s">
        <v>74</v>
      </c>
      <c r="AD729" t="s">
        <v>74</v>
      </c>
      <c r="AE729" t="s">
        <v>74</v>
      </c>
      <c r="AF729" t="s">
        <v>74</v>
      </c>
      <c r="AG729">
        <v>0</v>
      </c>
      <c r="AH729">
        <v>0</v>
      </c>
      <c r="AI729">
        <v>0</v>
      </c>
      <c r="AJ729">
        <v>0</v>
      </c>
      <c r="AK729">
        <v>0</v>
      </c>
      <c r="AL729" t="s">
        <v>7618</v>
      </c>
      <c r="AM729" t="s">
        <v>2584</v>
      </c>
      <c r="AN729" t="s">
        <v>7619</v>
      </c>
      <c r="AO729" t="s">
        <v>7620</v>
      </c>
      <c r="AP729" t="s">
        <v>74</v>
      </c>
      <c r="AQ729" t="s">
        <v>74</v>
      </c>
      <c r="AR729" t="s">
        <v>7621</v>
      </c>
      <c r="AS729" t="s">
        <v>7622</v>
      </c>
      <c r="AT729" t="s">
        <v>74</v>
      </c>
      <c r="AU729">
        <v>1994</v>
      </c>
      <c r="AV729">
        <v>55</v>
      </c>
      <c r="AW729" t="s">
        <v>185</v>
      </c>
      <c r="AX729" t="s">
        <v>74</v>
      </c>
      <c r="AY729" t="s">
        <v>74</v>
      </c>
      <c r="AZ729" t="s">
        <v>74</v>
      </c>
      <c r="BA729" t="s">
        <v>74</v>
      </c>
      <c r="BB729">
        <v>1</v>
      </c>
      <c r="BC729">
        <v>2</v>
      </c>
      <c r="BD729" t="s">
        <v>74</v>
      </c>
      <c r="BE729" t="s">
        <v>7623</v>
      </c>
      <c r="BF729" t="str">
        <f>HYPERLINK("http://dx.doi.org/10.1080/03067319408026203","http://dx.doi.org/10.1080/03067319408026203")</f>
        <v>http://dx.doi.org/10.1080/03067319408026203</v>
      </c>
      <c r="BG729" t="s">
        <v>74</v>
      </c>
      <c r="BH729" t="s">
        <v>74</v>
      </c>
      <c r="BI729">
        <v>2</v>
      </c>
      <c r="BJ729" t="s">
        <v>6262</v>
      </c>
      <c r="BK729" t="s">
        <v>93</v>
      </c>
      <c r="BL729" t="s">
        <v>6263</v>
      </c>
      <c r="BM729" t="s">
        <v>7624</v>
      </c>
      <c r="BN729" t="s">
        <v>74</v>
      </c>
      <c r="BO729" t="s">
        <v>74</v>
      </c>
      <c r="BP729" t="s">
        <v>74</v>
      </c>
      <c r="BQ729" t="s">
        <v>74</v>
      </c>
      <c r="BR729" t="s">
        <v>96</v>
      </c>
      <c r="BS729" t="s">
        <v>7625</v>
      </c>
      <c r="BT729" t="str">
        <f>HYPERLINK("https%3A%2F%2Fwww.webofscience.com%2Fwos%2Fwoscc%2Ffull-record%2FWOS:A1994PA73900001","View Full Record in Web of Science")</f>
        <v>View Full Record in Web of Science</v>
      </c>
    </row>
    <row r="730" spans="1:72" x14ac:dyDescent="0.15">
      <c r="A730" t="s">
        <v>72</v>
      </c>
      <c r="B730" t="s">
        <v>7626</v>
      </c>
      <c r="C730" t="s">
        <v>74</v>
      </c>
      <c r="D730" t="s">
        <v>74</v>
      </c>
      <c r="E730" t="s">
        <v>74</v>
      </c>
      <c r="F730" t="s">
        <v>7626</v>
      </c>
      <c r="G730" t="s">
        <v>74</v>
      </c>
      <c r="H730" t="s">
        <v>74</v>
      </c>
      <c r="I730" t="s">
        <v>7627</v>
      </c>
      <c r="J730" t="s">
        <v>7616</v>
      </c>
      <c r="K730" t="s">
        <v>74</v>
      </c>
      <c r="L730" t="s">
        <v>74</v>
      </c>
      <c r="M730" t="s">
        <v>77</v>
      </c>
      <c r="N730" t="s">
        <v>78</v>
      </c>
      <c r="O730" t="s">
        <v>74</v>
      </c>
      <c r="P730" t="s">
        <v>74</v>
      </c>
      <c r="Q730" t="s">
        <v>74</v>
      </c>
      <c r="R730" t="s">
        <v>74</v>
      </c>
      <c r="S730" t="s">
        <v>74</v>
      </c>
      <c r="T730" t="s">
        <v>7628</v>
      </c>
      <c r="U730" t="s">
        <v>7629</v>
      </c>
      <c r="V730" t="s">
        <v>7630</v>
      </c>
      <c r="W730" t="s">
        <v>74</v>
      </c>
      <c r="X730" t="s">
        <v>74</v>
      </c>
      <c r="Y730" t="s">
        <v>7631</v>
      </c>
      <c r="Z730" t="s">
        <v>74</v>
      </c>
      <c r="AA730" t="s">
        <v>74</v>
      </c>
      <c r="AB730" t="s">
        <v>74</v>
      </c>
      <c r="AC730" t="s">
        <v>74</v>
      </c>
      <c r="AD730" t="s">
        <v>74</v>
      </c>
      <c r="AE730" t="s">
        <v>74</v>
      </c>
      <c r="AF730" t="s">
        <v>74</v>
      </c>
      <c r="AG730">
        <v>27</v>
      </c>
      <c r="AH730">
        <v>15</v>
      </c>
      <c r="AI730">
        <v>15</v>
      </c>
      <c r="AJ730">
        <v>1</v>
      </c>
      <c r="AK730">
        <v>9</v>
      </c>
      <c r="AL730" t="s">
        <v>7618</v>
      </c>
      <c r="AM730" t="s">
        <v>2584</v>
      </c>
      <c r="AN730" t="s">
        <v>7619</v>
      </c>
      <c r="AO730" t="s">
        <v>7620</v>
      </c>
      <c r="AP730" t="s">
        <v>74</v>
      </c>
      <c r="AQ730" t="s">
        <v>74</v>
      </c>
      <c r="AR730" t="s">
        <v>7621</v>
      </c>
      <c r="AS730" t="s">
        <v>7622</v>
      </c>
      <c r="AT730" t="s">
        <v>74</v>
      </c>
      <c r="AU730">
        <v>1994</v>
      </c>
      <c r="AV730">
        <v>55</v>
      </c>
      <c r="AW730" t="s">
        <v>185</v>
      </c>
      <c r="AX730" t="s">
        <v>74</v>
      </c>
      <c r="AY730" t="s">
        <v>74</v>
      </c>
      <c r="AZ730" t="s">
        <v>74</v>
      </c>
      <c r="BA730" t="s">
        <v>74</v>
      </c>
      <c r="BB730">
        <v>3</v>
      </c>
      <c r="BC730">
        <v>13</v>
      </c>
      <c r="BD730" t="s">
        <v>74</v>
      </c>
      <c r="BE730" t="s">
        <v>7632</v>
      </c>
      <c r="BF730" t="str">
        <f>HYPERLINK("http://dx.doi.org/10.1080/03067319408026204","http://dx.doi.org/10.1080/03067319408026204")</f>
        <v>http://dx.doi.org/10.1080/03067319408026204</v>
      </c>
      <c r="BG730" t="s">
        <v>74</v>
      </c>
      <c r="BH730" t="s">
        <v>74</v>
      </c>
      <c r="BI730">
        <v>11</v>
      </c>
      <c r="BJ730" t="s">
        <v>6262</v>
      </c>
      <c r="BK730" t="s">
        <v>93</v>
      </c>
      <c r="BL730" t="s">
        <v>6263</v>
      </c>
      <c r="BM730" t="s">
        <v>7624</v>
      </c>
      <c r="BN730" t="s">
        <v>74</v>
      </c>
      <c r="BO730" t="s">
        <v>74</v>
      </c>
      <c r="BP730" t="s">
        <v>74</v>
      </c>
      <c r="BQ730" t="s">
        <v>74</v>
      </c>
      <c r="BR730" t="s">
        <v>96</v>
      </c>
      <c r="BS730" t="s">
        <v>7633</v>
      </c>
      <c r="BT730" t="str">
        <f>HYPERLINK("https%3A%2F%2Fwww.webofscience.com%2Fwos%2Fwoscc%2Ffull-record%2FWOS:A1994PA73900002","View Full Record in Web of Science")</f>
        <v>View Full Record in Web of Science</v>
      </c>
    </row>
    <row r="731" spans="1:72" x14ac:dyDescent="0.15">
      <c r="A731" t="s">
        <v>72</v>
      </c>
      <c r="B731" t="s">
        <v>7634</v>
      </c>
      <c r="C731" t="s">
        <v>74</v>
      </c>
      <c r="D731" t="s">
        <v>74</v>
      </c>
      <c r="E731" t="s">
        <v>74</v>
      </c>
      <c r="F731" t="s">
        <v>7634</v>
      </c>
      <c r="G731" t="s">
        <v>74</v>
      </c>
      <c r="H731" t="s">
        <v>74</v>
      </c>
      <c r="I731" t="s">
        <v>7635</v>
      </c>
      <c r="J731" t="s">
        <v>7616</v>
      </c>
      <c r="K731" t="s">
        <v>74</v>
      </c>
      <c r="L731" t="s">
        <v>74</v>
      </c>
      <c r="M731" t="s">
        <v>77</v>
      </c>
      <c r="N731" t="s">
        <v>78</v>
      </c>
      <c r="O731" t="s">
        <v>74</v>
      </c>
      <c r="P731" t="s">
        <v>74</v>
      </c>
      <c r="Q731" t="s">
        <v>74</v>
      </c>
      <c r="R731" t="s">
        <v>74</v>
      </c>
      <c r="S731" t="s">
        <v>74</v>
      </c>
      <c r="T731" t="s">
        <v>7636</v>
      </c>
      <c r="U731" t="s">
        <v>74</v>
      </c>
      <c r="V731" t="s">
        <v>7637</v>
      </c>
      <c r="W731" t="s">
        <v>74</v>
      </c>
      <c r="X731" t="s">
        <v>74</v>
      </c>
      <c r="Y731" t="s">
        <v>7638</v>
      </c>
      <c r="Z731" t="s">
        <v>74</v>
      </c>
      <c r="AA731" t="s">
        <v>74</v>
      </c>
      <c r="AB731" t="s">
        <v>74</v>
      </c>
      <c r="AC731" t="s">
        <v>74</v>
      </c>
      <c r="AD731" t="s">
        <v>74</v>
      </c>
      <c r="AE731" t="s">
        <v>74</v>
      </c>
      <c r="AF731" t="s">
        <v>74</v>
      </c>
      <c r="AG731">
        <v>2</v>
      </c>
      <c r="AH731">
        <v>23</v>
      </c>
      <c r="AI731">
        <v>24</v>
      </c>
      <c r="AJ731">
        <v>0</v>
      </c>
      <c r="AK731">
        <v>0</v>
      </c>
      <c r="AL731" t="s">
        <v>7618</v>
      </c>
      <c r="AM731" t="s">
        <v>2584</v>
      </c>
      <c r="AN731" t="s">
        <v>7619</v>
      </c>
      <c r="AO731" t="s">
        <v>7620</v>
      </c>
      <c r="AP731" t="s">
        <v>74</v>
      </c>
      <c r="AQ731" t="s">
        <v>74</v>
      </c>
      <c r="AR731" t="s">
        <v>7621</v>
      </c>
      <c r="AS731" t="s">
        <v>7622</v>
      </c>
      <c r="AT731" t="s">
        <v>74</v>
      </c>
      <c r="AU731">
        <v>1994</v>
      </c>
      <c r="AV731">
        <v>55</v>
      </c>
      <c r="AW731" t="s">
        <v>185</v>
      </c>
      <c r="AX731" t="s">
        <v>74</v>
      </c>
      <c r="AY731" t="s">
        <v>74</v>
      </c>
      <c r="AZ731" t="s">
        <v>74</v>
      </c>
      <c r="BA731" t="s">
        <v>74</v>
      </c>
      <c r="BB731">
        <v>27</v>
      </c>
      <c r="BC731">
        <v>32</v>
      </c>
      <c r="BD731" t="s">
        <v>74</v>
      </c>
      <c r="BE731" t="s">
        <v>7639</v>
      </c>
      <c r="BF731" t="str">
        <f>HYPERLINK("http://dx.doi.org/10.1080/03067319408026206","http://dx.doi.org/10.1080/03067319408026206")</f>
        <v>http://dx.doi.org/10.1080/03067319408026206</v>
      </c>
      <c r="BG731" t="s">
        <v>74</v>
      </c>
      <c r="BH731" t="s">
        <v>74</v>
      </c>
      <c r="BI731">
        <v>6</v>
      </c>
      <c r="BJ731" t="s">
        <v>6262</v>
      </c>
      <c r="BK731" t="s">
        <v>93</v>
      </c>
      <c r="BL731" t="s">
        <v>6263</v>
      </c>
      <c r="BM731" t="s">
        <v>7624</v>
      </c>
      <c r="BN731" t="s">
        <v>74</v>
      </c>
      <c r="BO731" t="s">
        <v>74</v>
      </c>
      <c r="BP731" t="s">
        <v>74</v>
      </c>
      <c r="BQ731" t="s">
        <v>74</v>
      </c>
      <c r="BR731" t="s">
        <v>96</v>
      </c>
      <c r="BS731" t="s">
        <v>7640</v>
      </c>
      <c r="BT731" t="str">
        <f>HYPERLINK("https%3A%2F%2Fwww.webofscience.com%2Fwos%2Fwoscc%2Ffull-record%2FWOS:A1994PA73900004","View Full Record in Web of Science")</f>
        <v>View Full Record in Web of Science</v>
      </c>
    </row>
    <row r="732" spans="1:72" x14ac:dyDescent="0.15">
      <c r="A732" t="s">
        <v>72</v>
      </c>
      <c r="B732" t="s">
        <v>7641</v>
      </c>
      <c r="C732" t="s">
        <v>74</v>
      </c>
      <c r="D732" t="s">
        <v>74</v>
      </c>
      <c r="E732" t="s">
        <v>74</v>
      </c>
      <c r="F732" t="s">
        <v>7641</v>
      </c>
      <c r="G732" t="s">
        <v>74</v>
      </c>
      <c r="H732" t="s">
        <v>74</v>
      </c>
      <c r="I732" t="s">
        <v>7642</v>
      </c>
      <c r="J732" t="s">
        <v>7616</v>
      </c>
      <c r="K732" t="s">
        <v>74</v>
      </c>
      <c r="L732" t="s">
        <v>74</v>
      </c>
      <c r="M732" t="s">
        <v>77</v>
      </c>
      <c r="N732" t="s">
        <v>78</v>
      </c>
      <c r="O732" t="s">
        <v>74</v>
      </c>
      <c r="P732" t="s">
        <v>74</v>
      </c>
      <c r="Q732" t="s">
        <v>74</v>
      </c>
      <c r="R732" t="s">
        <v>74</v>
      </c>
      <c r="S732" t="s">
        <v>74</v>
      </c>
      <c r="T732" t="s">
        <v>7643</v>
      </c>
      <c r="U732" t="s">
        <v>7644</v>
      </c>
      <c r="V732" t="s">
        <v>7645</v>
      </c>
      <c r="W732" t="s">
        <v>74</v>
      </c>
      <c r="X732" t="s">
        <v>74</v>
      </c>
      <c r="Y732" t="s">
        <v>7646</v>
      </c>
      <c r="Z732" t="s">
        <v>74</v>
      </c>
      <c r="AA732" t="s">
        <v>74</v>
      </c>
      <c r="AB732" t="s">
        <v>74</v>
      </c>
      <c r="AC732" t="s">
        <v>74</v>
      </c>
      <c r="AD732" t="s">
        <v>74</v>
      </c>
      <c r="AE732" t="s">
        <v>74</v>
      </c>
      <c r="AF732" t="s">
        <v>74</v>
      </c>
      <c r="AG732">
        <v>11</v>
      </c>
      <c r="AH732">
        <v>24</v>
      </c>
      <c r="AI732">
        <v>26</v>
      </c>
      <c r="AJ732">
        <v>0</v>
      </c>
      <c r="AK732">
        <v>3</v>
      </c>
      <c r="AL732" t="s">
        <v>7618</v>
      </c>
      <c r="AM732" t="s">
        <v>2584</v>
      </c>
      <c r="AN732" t="s">
        <v>7619</v>
      </c>
      <c r="AO732" t="s">
        <v>7620</v>
      </c>
      <c r="AP732" t="s">
        <v>74</v>
      </c>
      <c r="AQ732" t="s">
        <v>74</v>
      </c>
      <c r="AR732" t="s">
        <v>7621</v>
      </c>
      <c r="AS732" t="s">
        <v>7622</v>
      </c>
      <c r="AT732" t="s">
        <v>74</v>
      </c>
      <c r="AU732">
        <v>1994</v>
      </c>
      <c r="AV732">
        <v>55</v>
      </c>
      <c r="AW732" t="s">
        <v>185</v>
      </c>
      <c r="AX732" t="s">
        <v>74</v>
      </c>
      <c r="AY732" t="s">
        <v>74</v>
      </c>
      <c r="AZ732" t="s">
        <v>74</v>
      </c>
      <c r="BA732" t="s">
        <v>74</v>
      </c>
      <c r="BB732">
        <v>33</v>
      </c>
      <c r="BC732">
        <v>46</v>
      </c>
      <c r="BD732" t="s">
        <v>74</v>
      </c>
      <c r="BE732" t="s">
        <v>7647</v>
      </c>
      <c r="BF732" t="str">
        <f>HYPERLINK("http://dx.doi.org/10.1080/03067319408026207","http://dx.doi.org/10.1080/03067319408026207")</f>
        <v>http://dx.doi.org/10.1080/03067319408026207</v>
      </c>
      <c r="BG732" t="s">
        <v>74</v>
      </c>
      <c r="BH732" t="s">
        <v>74</v>
      </c>
      <c r="BI732">
        <v>14</v>
      </c>
      <c r="BJ732" t="s">
        <v>6262</v>
      </c>
      <c r="BK732" t="s">
        <v>93</v>
      </c>
      <c r="BL732" t="s">
        <v>6263</v>
      </c>
      <c r="BM732" t="s">
        <v>7624</v>
      </c>
      <c r="BN732" t="s">
        <v>74</v>
      </c>
      <c r="BO732" t="s">
        <v>74</v>
      </c>
      <c r="BP732" t="s">
        <v>74</v>
      </c>
      <c r="BQ732" t="s">
        <v>74</v>
      </c>
      <c r="BR732" t="s">
        <v>96</v>
      </c>
      <c r="BS732" t="s">
        <v>7648</v>
      </c>
      <c r="BT732" t="str">
        <f>HYPERLINK("https%3A%2F%2Fwww.webofscience.com%2Fwos%2Fwoscc%2Ffull-record%2FWOS:A1994PA73900005","View Full Record in Web of Science")</f>
        <v>View Full Record in Web of Science</v>
      </c>
    </row>
    <row r="733" spans="1:72" x14ac:dyDescent="0.15">
      <c r="A733" t="s">
        <v>72</v>
      </c>
      <c r="B733" t="s">
        <v>7649</v>
      </c>
      <c r="C733" t="s">
        <v>74</v>
      </c>
      <c r="D733" t="s">
        <v>74</v>
      </c>
      <c r="E733" t="s">
        <v>74</v>
      </c>
      <c r="F733" t="s">
        <v>7649</v>
      </c>
      <c r="G733" t="s">
        <v>74</v>
      </c>
      <c r="H733" t="s">
        <v>74</v>
      </c>
      <c r="I733" t="s">
        <v>7650</v>
      </c>
      <c r="J733" t="s">
        <v>7616</v>
      </c>
      <c r="K733" t="s">
        <v>74</v>
      </c>
      <c r="L733" t="s">
        <v>74</v>
      </c>
      <c r="M733" t="s">
        <v>77</v>
      </c>
      <c r="N733" t="s">
        <v>78</v>
      </c>
      <c r="O733" t="s">
        <v>74</v>
      </c>
      <c r="P733" t="s">
        <v>74</v>
      </c>
      <c r="Q733" t="s">
        <v>74</v>
      </c>
      <c r="R733" t="s">
        <v>74</v>
      </c>
      <c r="S733" t="s">
        <v>74</v>
      </c>
      <c r="T733" t="s">
        <v>7651</v>
      </c>
      <c r="U733" t="s">
        <v>7652</v>
      </c>
      <c r="V733" t="s">
        <v>7653</v>
      </c>
      <c r="W733" t="s">
        <v>7654</v>
      </c>
      <c r="X733" t="s">
        <v>7655</v>
      </c>
      <c r="Y733" t="s">
        <v>7656</v>
      </c>
      <c r="Z733" t="s">
        <v>74</v>
      </c>
      <c r="AA733" t="s">
        <v>74</v>
      </c>
      <c r="AB733" t="s">
        <v>74</v>
      </c>
      <c r="AC733" t="s">
        <v>74</v>
      </c>
      <c r="AD733" t="s">
        <v>74</v>
      </c>
      <c r="AE733" t="s">
        <v>74</v>
      </c>
      <c r="AF733" t="s">
        <v>74</v>
      </c>
      <c r="AG733">
        <v>37</v>
      </c>
      <c r="AH733">
        <v>15</v>
      </c>
      <c r="AI733">
        <v>16</v>
      </c>
      <c r="AJ733">
        <v>1</v>
      </c>
      <c r="AK733">
        <v>14</v>
      </c>
      <c r="AL733" t="s">
        <v>7618</v>
      </c>
      <c r="AM733" t="s">
        <v>2584</v>
      </c>
      <c r="AN733" t="s">
        <v>7619</v>
      </c>
      <c r="AO733" t="s">
        <v>7620</v>
      </c>
      <c r="AP733" t="s">
        <v>74</v>
      </c>
      <c r="AQ733" t="s">
        <v>74</v>
      </c>
      <c r="AR733" t="s">
        <v>7621</v>
      </c>
      <c r="AS733" t="s">
        <v>7622</v>
      </c>
      <c r="AT733" t="s">
        <v>74</v>
      </c>
      <c r="AU733">
        <v>1994</v>
      </c>
      <c r="AV733">
        <v>55</v>
      </c>
      <c r="AW733" t="s">
        <v>185</v>
      </c>
      <c r="AX733" t="s">
        <v>74</v>
      </c>
      <c r="AY733" t="s">
        <v>74</v>
      </c>
      <c r="AZ733" t="s">
        <v>74</v>
      </c>
      <c r="BA733" t="s">
        <v>74</v>
      </c>
      <c r="BB733">
        <v>61</v>
      </c>
      <c r="BC733">
        <v>75</v>
      </c>
      <c r="BD733" t="s">
        <v>74</v>
      </c>
      <c r="BE733" t="s">
        <v>7657</v>
      </c>
      <c r="BF733" t="str">
        <f>HYPERLINK("http://dx.doi.org/10.1080/03067319408026209","http://dx.doi.org/10.1080/03067319408026209")</f>
        <v>http://dx.doi.org/10.1080/03067319408026209</v>
      </c>
      <c r="BG733" t="s">
        <v>74</v>
      </c>
      <c r="BH733" t="s">
        <v>74</v>
      </c>
      <c r="BI733">
        <v>15</v>
      </c>
      <c r="BJ733" t="s">
        <v>6262</v>
      </c>
      <c r="BK733" t="s">
        <v>93</v>
      </c>
      <c r="BL733" t="s">
        <v>6263</v>
      </c>
      <c r="BM733" t="s">
        <v>7624</v>
      </c>
      <c r="BN733" t="s">
        <v>74</v>
      </c>
      <c r="BO733" t="s">
        <v>74</v>
      </c>
      <c r="BP733" t="s">
        <v>74</v>
      </c>
      <c r="BQ733" t="s">
        <v>74</v>
      </c>
      <c r="BR733" t="s">
        <v>96</v>
      </c>
      <c r="BS733" t="s">
        <v>7658</v>
      </c>
      <c r="BT733" t="str">
        <f>HYPERLINK("https%3A%2F%2Fwww.webofscience.com%2Fwos%2Fwoscc%2Ffull-record%2FWOS:A1994PA73900007","View Full Record in Web of Science")</f>
        <v>View Full Record in Web of Science</v>
      </c>
    </row>
    <row r="734" spans="1:72" x14ac:dyDescent="0.15">
      <c r="A734" t="s">
        <v>72</v>
      </c>
      <c r="B734" t="s">
        <v>7659</v>
      </c>
      <c r="C734" t="s">
        <v>74</v>
      </c>
      <c r="D734" t="s">
        <v>74</v>
      </c>
      <c r="E734" t="s">
        <v>74</v>
      </c>
      <c r="F734" t="s">
        <v>7659</v>
      </c>
      <c r="G734" t="s">
        <v>74</v>
      </c>
      <c r="H734" t="s">
        <v>74</v>
      </c>
      <c r="I734" t="s">
        <v>7660</v>
      </c>
      <c r="J734" t="s">
        <v>7616</v>
      </c>
      <c r="K734" t="s">
        <v>74</v>
      </c>
      <c r="L734" t="s">
        <v>74</v>
      </c>
      <c r="M734" t="s">
        <v>77</v>
      </c>
      <c r="N734" t="s">
        <v>78</v>
      </c>
      <c r="O734" t="s">
        <v>74</v>
      </c>
      <c r="P734" t="s">
        <v>74</v>
      </c>
      <c r="Q734" t="s">
        <v>74</v>
      </c>
      <c r="R734" t="s">
        <v>74</v>
      </c>
      <c r="S734" t="s">
        <v>74</v>
      </c>
      <c r="T734" t="s">
        <v>7661</v>
      </c>
      <c r="U734" t="s">
        <v>7662</v>
      </c>
      <c r="V734" t="s">
        <v>7663</v>
      </c>
      <c r="W734" t="s">
        <v>74</v>
      </c>
      <c r="X734" t="s">
        <v>74</v>
      </c>
      <c r="Y734" t="s">
        <v>7664</v>
      </c>
      <c r="Z734" t="s">
        <v>74</v>
      </c>
      <c r="AA734" t="s">
        <v>74</v>
      </c>
      <c r="AB734" t="s">
        <v>7665</v>
      </c>
      <c r="AC734" t="s">
        <v>74</v>
      </c>
      <c r="AD734" t="s">
        <v>74</v>
      </c>
      <c r="AE734" t="s">
        <v>74</v>
      </c>
      <c r="AF734" t="s">
        <v>74</v>
      </c>
      <c r="AG734">
        <v>24</v>
      </c>
      <c r="AH734">
        <v>13</v>
      </c>
      <c r="AI734">
        <v>15</v>
      </c>
      <c r="AJ734">
        <v>0</v>
      </c>
      <c r="AK734">
        <v>6</v>
      </c>
      <c r="AL734" t="s">
        <v>7618</v>
      </c>
      <c r="AM734" t="s">
        <v>2584</v>
      </c>
      <c r="AN734" t="s">
        <v>7619</v>
      </c>
      <c r="AO734" t="s">
        <v>7620</v>
      </c>
      <c r="AP734" t="s">
        <v>74</v>
      </c>
      <c r="AQ734" t="s">
        <v>74</v>
      </c>
      <c r="AR734" t="s">
        <v>7621</v>
      </c>
      <c r="AS734" t="s">
        <v>7622</v>
      </c>
      <c r="AT734" t="s">
        <v>74</v>
      </c>
      <c r="AU734">
        <v>1994</v>
      </c>
      <c r="AV734">
        <v>55</v>
      </c>
      <c r="AW734" t="s">
        <v>185</v>
      </c>
      <c r="AX734" t="s">
        <v>74</v>
      </c>
      <c r="AY734" t="s">
        <v>74</v>
      </c>
      <c r="AZ734" t="s">
        <v>74</v>
      </c>
      <c r="BA734" t="s">
        <v>74</v>
      </c>
      <c r="BB734">
        <v>77</v>
      </c>
      <c r="BC734">
        <v>90</v>
      </c>
      <c r="BD734" t="s">
        <v>74</v>
      </c>
      <c r="BE734" t="s">
        <v>7666</v>
      </c>
      <c r="BF734" t="str">
        <f>HYPERLINK("http://dx.doi.org/10.1080/03067319408026210","http://dx.doi.org/10.1080/03067319408026210")</f>
        <v>http://dx.doi.org/10.1080/03067319408026210</v>
      </c>
      <c r="BG734" t="s">
        <v>74</v>
      </c>
      <c r="BH734" t="s">
        <v>74</v>
      </c>
      <c r="BI734">
        <v>14</v>
      </c>
      <c r="BJ734" t="s">
        <v>6262</v>
      </c>
      <c r="BK734" t="s">
        <v>93</v>
      </c>
      <c r="BL734" t="s">
        <v>6263</v>
      </c>
      <c r="BM734" t="s">
        <v>7624</v>
      </c>
      <c r="BN734" t="s">
        <v>74</v>
      </c>
      <c r="BO734" t="s">
        <v>74</v>
      </c>
      <c r="BP734" t="s">
        <v>74</v>
      </c>
      <c r="BQ734" t="s">
        <v>74</v>
      </c>
      <c r="BR734" t="s">
        <v>96</v>
      </c>
      <c r="BS734" t="s">
        <v>7667</v>
      </c>
      <c r="BT734" t="str">
        <f>HYPERLINK("https%3A%2F%2Fwww.webofscience.com%2Fwos%2Fwoscc%2Ffull-record%2FWOS:A1994PA73900008","View Full Record in Web of Science")</f>
        <v>View Full Record in Web of Science</v>
      </c>
    </row>
    <row r="735" spans="1:72" x14ac:dyDescent="0.15">
      <c r="A735" t="s">
        <v>72</v>
      </c>
      <c r="B735" t="s">
        <v>7668</v>
      </c>
      <c r="C735" t="s">
        <v>74</v>
      </c>
      <c r="D735" t="s">
        <v>74</v>
      </c>
      <c r="E735" t="s">
        <v>74</v>
      </c>
      <c r="F735" t="s">
        <v>7668</v>
      </c>
      <c r="G735" t="s">
        <v>74</v>
      </c>
      <c r="H735" t="s">
        <v>74</v>
      </c>
      <c r="I735" t="s">
        <v>7669</v>
      </c>
      <c r="J735" t="s">
        <v>7616</v>
      </c>
      <c r="K735" t="s">
        <v>74</v>
      </c>
      <c r="L735" t="s">
        <v>74</v>
      </c>
      <c r="M735" t="s">
        <v>77</v>
      </c>
      <c r="N735" t="s">
        <v>78</v>
      </c>
      <c r="O735" t="s">
        <v>74</v>
      </c>
      <c r="P735" t="s">
        <v>74</v>
      </c>
      <c r="Q735" t="s">
        <v>74</v>
      </c>
      <c r="R735" t="s">
        <v>74</v>
      </c>
      <c r="S735" t="s">
        <v>74</v>
      </c>
      <c r="T735" t="s">
        <v>7670</v>
      </c>
      <c r="U735" t="s">
        <v>7671</v>
      </c>
      <c r="V735" t="s">
        <v>7672</v>
      </c>
      <c r="W735" t="s">
        <v>7673</v>
      </c>
      <c r="X735" t="s">
        <v>7674</v>
      </c>
      <c r="Y735" t="s">
        <v>7675</v>
      </c>
      <c r="Z735" t="s">
        <v>74</v>
      </c>
      <c r="AA735" t="s">
        <v>74</v>
      </c>
      <c r="AB735" t="s">
        <v>7676</v>
      </c>
      <c r="AC735" t="s">
        <v>74</v>
      </c>
      <c r="AD735" t="s">
        <v>74</v>
      </c>
      <c r="AE735" t="s">
        <v>74</v>
      </c>
      <c r="AF735" t="s">
        <v>74</v>
      </c>
      <c r="AG735">
        <v>16</v>
      </c>
      <c r="AH735">
        <v>2</v>
      </c>
      <c r="AI735">
        <v>2</v>
      </c>
      <c r="AJ735">
        <v>0</v>
      </c>
      <c r="AK735">
        <v>3</v>
      </c>
      <c r="AL735" t="s">
        <v>983</v>
      </c>
      <c r="AM735" t="s">
        <v>4805</v>
      </c>
      <c r="AN735" t="s">
        <v>7677</v>
      </c>
      <c r="AO735" t="s">
        <v>7620</v>
      </c>
      <c r="AP735" t="s">
        <v>74</v>
      </c>
      <c r="AQ735" t="s">
        <v>74</v>
      </c>
      <c r="AR735" t="s">
        <v>7621</v>
      </c>
      <c r="AS735" t="s">
        <v>7622</v>
      </c>
      <c r="AT735" t="s">
        <v>74</v>
      </c>
      <c r="AU735">
        <v>1994</v>
      </c>
      <c r="AV735">
        <v>55</v>
      </c>
      <c r="AW735" t="s">
        <v>185</v>
      </c>
      <c r="AX735" t="s">
        <v>74</v>
      </c>
      <c r="AY735" t="s">
        <v>74</v>
      </c>
      <c r="AZ735" t="s">
        <v>74</v>
      </c>
      <c r="BA735" t="s">
        <v>74</v>
      </c>
      <c r="BB735">
        <v>91</v>
      </c>
      <c r="BC735">
        <v>119</v>
      </c>
      <c r="BD735" t="s">
        <v>74</v>
      </c>
      <c r="BE735" t="s">
        <v>7678</v>
      </c>
      <c r="BF735" t="str">
        <f>HYPERLINK("http://dx.doi.org/10.1080/03067319408026211","http://dx.doi.org/10.1080/03067319408026211")</f>
        <v>http://dx.doi.org/10.1080/03067319408026211</v>
      </c>
      <c r="BG735" t="s">
        <v>74</v>
      </c>
      <c r="BH735" t="s">
        <v>74</v>
      </c>
      <c r="BI735">
        <v>29</v>
      </c>
      <c r="BJ735" t="s">
        <v>6262</v>
      </c>
      <c r="BK735" t="s">
        <v>93</v>
      </c>
      <c r="BL735" t="s">
        <v>6263</v>
      </c>
      <c r="BM735" t="s">
        <v>7624</v>
      </c>
      <c r="BN735" t="s">
        <v>74</v>
      </c>
      <c r="BO735" t="s">
        <v>74</v>
      </c>
      <c r="BP735" t="s">
        <v>74</v>
      </c>
      <c r="BQ735" t="s">
        <v>74</v>
      </c>
      <c r="BR735" t="s">
        <v>96</v>
      </c>
      <c r="BS735" t="s">
        <v>7679</v>
      </c>
      <c r="BT735" t="str">
        <f>HYPERLINK("https%3A%2F%2Fwww.webofscience.com%2Fwos%2Fwoscc%2Ffull-record%2FWOS:A1994PA73900009","View Full Record in Web of Science")</f>
        <v>View Full Record in Web of Science</v>
      </c>
    </row>
    <row r="736" spans="1:72" x14ac:dyDescent="0.15">
      <c r="A736" t="s">
        <v>72</v>
      </c>
      <c r="B736" t="s">
        <v>7680</v>
      </c>
      <c r="C736" t="s">
        <v>74</v>
      </c>
      <c r="D736" t="s">
        <v>74</v>
      </c>
      <c r="E736" t="s">
        <v>74</v>
      </c>
      <c r="F736" t="s">
        <v>7680</v>
      </c>
      <c r="G736" t="s">
        <v>74</v>
      </c>
      <c r="H736" t="s">
        <v>74</v>
      </c>
      <c r="I736" t="s">
        <v>7681</v>
      </c>
      <c r="J736" t="s">
        <v>7616</v>
      </c>
      <c r="K736" t="s">
        <v>74</v>
      </c>
      <c r="L736" t="s">
        <v>74</v>
      </c>
      <c r="M736" t="s">
        <v>77</v>
      </c>
      <c r="N736" t="s">
        <v>78</v>
      </c>
      <c r="O736" t="s">
        <v>74</v>
      </c>
      <c r="P736" t="s">
        <v>74</v>
      </c>
      <c r="Q736" t="s">
        <v>74</v>
      </c>
      <c r="R736" t="s">
        <v>74</v>
      </c>
      <c r="S736" t="s">
        <v>74</v>
      </c>
      <c r="T736" t="s">
        <v>7682</v>
      </c>
      <c r="U736" t="s">
        <v>74</v>
      </c>
      <c r="V736" t="s">
        <v>7683</v>
      </c>
      <c r="W736" t="s">
        <v>74</v>
      </c>
      <c r="X736" t="s">
        <v>74</v>
      </c>
      <c r="Y736" t="s">
        <v>7684</v>
      </c>
      <c r="Z736" t="s">
        <v>74</v>
      </c>
      <c r="AA736" t="s">
        <v>74</v>
      </c>
      <c r="AB736" t="s">
        <v>74</v>
      </c>
      <c r="AC736" t="s">
        <v>74</v>
      </c>
      <c r="AD736" t="s">
        <v>74</v>
      </c>
      <c r="AE736" t="s">
        <v>74</v>
      </c>
      <c r="AF736" t="s">
        <v>74</v>
      </c>
      <c r="AG736">
        <v>10</v>
      </c>
      <c r="AH736">
        <v>13</v>
      </c>
      <c r="AI736">
        <v>14</v>
      </c>
      <c r="AJ736">
        <v>0</v>
      </c>
      <c r="AK736">
        <v>6</v>
      </c>
      <c r="AL736" t="s">
        <v>7618</v>
      </c>
      <c r="AM736" t="s">
        <v>2584</v>
      </c>
      <c r="AN736" t="s">
        <v>7619</v>
      </c>
      <c r="AO736" t="s">
        <v>7620</v>
      </c>
      <c r="AP736" t="s">
        <v>74</v>
      </c>
      <c r="AQ736" t="s">
        <v>74</v>
      </c>
      <c r="AR736" t="s">
        <v>7621</v>
      </c>
      <c r="AS736" t="s">
        <v>7622</v>
      </c>
      <c r="AT736" t="s">
        <v>74</v>
      </c>
      <c r="AU736">
        <v>1994</v>
      </c>
      <c r="AV736">
        <v>55</v>
      </c>
      <c r="AW736" t="s">
        <v>185</v>
      </c>
      <c r="AX736" t="s">
        <v>74</v>
      </c>
      <c r="AY736" t="s">
        <v>74</v>
      </c>
      <c r="AZ736" t="s">
        <v>74</v>
      </c>
      <c r="BA736" t="s">
        <v>74</v>
      </c>
      <c r="BB736">
        <v>121</v>
      </c>
      <c r="BC736">
        <v>128</v>
      </c>
      <c r="BD736" t="s">
        <v>74</v>
      </c>
      <c r="BE736" t="s">
        <v>7685</v>
      </c>
      <c r="BF736" t="str">
        <f>HYPERLINK("http://dx.doi.org/10.1080/03067319408026212","http://dx.doi.org/10.1080/03067319408026212")</f>
        <v>http://dx.doi.org/10.1080/03067319408026212</v>
      </c>
      <c r="BG736" t="s">
        <v>74</v>
      </c>
      <c r="BH736" t="s">
        <v>74</v>
      </c>
      <c r="BI736">
        <v>8</v>
      </c>
      <c r="BJ736" t="s">
        <v>6262</v>
      </c>
      <c r="BK736" t="s">
        <v>93</v>
      </c>
      <c r="BL736" t="s">
        <v>6263</v>
      </c>
      <c r="BM736" t="s">
        <v>7624</v>
      </c>
      <c r="BN736" t="s">
        <v>74</v>
      </c>
      <c r="BO736" t="s">
        <v>74</v>
      </c>
      <c r="BP736" t="s">
        <v>74</v>
      </c>
      <c r="BQ736" t="s">
        <v>74</v>
      </c>
      <c r="BR736" t="s">
        <v>96</v>
      </c>
      <c r="BS736" t="s">
        <v>7686</v>
      </c>
      <c r="BT736" t="str">
        <f>HYPERLINK("https%3A%2F%2Fwww.webofscience.com%2Fwos%2Fwoscc%2Ffull-record%2FWOS:A1994PA73900010","View Full Record in Web of Science")</f>
        <v>View Full Record in Web of Science</v>
      </c>
    </row>
    <row r="737" spans="1:72" x14ac:dyDescent="0.15">
      <c r="A737" t="s">
        <v>72</v>
      </c>
      <c r="B737" t="s">
        <v>7687</v>
      </c>
      <c r="C737" t="s">
        <v>74</v>
      </c>
      <c r="D737" t="s">
        <v>74</v>
      </c>
      <c r="E737" t="s">
        <v>74</v>
      </c>
      <c r="F737" t="s">
        <v>7687</v>
      </c>
      <c r="G737" t="s">
        <v>74</v>
      </c>
      <c r="H737" t="s">
        <v>74</v>
      </c>
      <c r="I737" t="s">
        <v>7688</v>
      </c>
      <c r="J737" t="s">
        <v>7616</v>
      </c>
      <c r="K737" t="s">
        <v>74</v>
      </c>
      <c r="L737" t="s">
        <v>74</v>
      </c>
      <c r="M737" t="s">
        <v>77</v>
      </c>
      <c r="N737" t="s">
        <v>78</v>
      </c>
      <c r="O737" t="s">
        <v>74</v>
      </c>
      <c r="P737" t="s">
        <v>74</v>
      </c>
      <c r="Q737" t="s">
        <v>74</v>
      </c>
      <c r="R737" t="s">
        <v>74</v>
      </c>
      <c r="S737" t="s">
        <v>74</v>
      </c>
      <c r="T737" t="s">
        <v>7689</v>
      </c>
      <c r="U737" t="s">
        <v>7690</v>
      </c>
      <c r="V737" t="s">
        <v>7691</v>
      </c>
      <c r="W737" t="s">
        <v>7692</v>
      </c>
      <c r="X737" t="s">
        <v>3475</v>
      </c>
      <c r="Y737" t="s">
        <v>7693</v>
      </c>
      <c r="Z737" t="s">
        <v>74</v>
      </c>
      <c r="AA737" t="s">
        <v>7694</v>
      </c>
      <c r="AB737" t="s">
        <v>7695</v>
      </c>
      <c r="AC737" t="s">
        <v>74</v>
      </c>
      <c r="AD737" t="s">
        <v>74</v>
      </c>
      <c r="AE737" t="s">
        <v>74</v>
      </c>
      <c r="AF737" t="s">
        <v>74</v>
      </c>
      <c r="AG737">
        <v>8</v>
      </c>
      <c r="AH737">
        <v>10</v>
      </c>
      <c r="AI737">
        <v>10</v>
      </c>
      <c r="AJ737">
        <v>0</v>
      </c>
      <c r="AK737">
        <v>7</v>
      </c>
      <c r="AL737" t="s">
        <v>7618</v>
      </c>
      <c r="AM737" t="s">
        <v>2584</v>
      </c>
      <c r="AN737" t="s">
        <v>7619</v>
      </c>
      <c r="AO737" t="s">
        <v>7620</v>
      </c>
      <c r="AP737" t="s">
        <v>74</v>
      </c>
      <c r="AQ737" t="s">
        <v>74</v>
      </c>
      <c r="AR737" t="s">
        <v>7621</v>
      </c>
      <c r="AS737" t="s">
        <v>7622</v>
      </c>
      <c r="AT737" t="s">
        <v>74</v>
      </c>
      <c r="AU737">
        <v>1994</v>
      </c>
      <c r="AV737">
        <v>55</v>
      </c>
      <c r="AW737" t="s">
        <v>185</v>
      </c>
      <c r="AX737" t="s">
        <v>74</v>
      </c>
      <c r="AY737" t="s">
        <v>74</v>
      </c>
      <c r="AZ737" t="s">
        <v>74</v>
      </c>
      <c r="BA737" t="s">
        <v>74</v>
      </c>
      <c r="BB737">
        <v>149</v>
      </c>
      <c r="BC737">
        <v>164</v>
      </c>
      <c r="BD737" t="s">
        <v>74</v>
      </c>
      <c r="BE737" t="s">
        <v>7696</v>
      </c>
      <c r="BF737" t="str">
        <f>HYPERLINK("http://dx.doi.org/10.1080/03067319408026214","http://dx.doi.org/10.1080/03067319408026214")</f>
        <v>http://dx.doi.org/10.1080/03067319408026214</v>
      </c>
      <c r="BG737" t="s">
        <v>74</v>
      </c>
      <c r="BH737" t="s">
        <v>74</v>
      </c>
      <c r="BI737">
        <v>16</v>
      </c>
      <c r="BJ737" t="s">
        <v>6262</v>
      </c>
      <c r="BK737" t="s">
        <v>93</v>
      </c>
      <c r="BL737" t="s">
        <v>6263</v>
      </c>
      <c r="BM737" t="s">
        <v>7624</v>
      </c>
      <c r="BN737" t="s">
        <v>74</v>
      </c>
      <c r="BO737" t="s">
        <v>74</v>
      </c>
      <c r="BP737" t="s">
        <v>74</v>
      </c>
      <c r="BQ737" t="s">
        <v>74</v>
      </c>
      <c r="BR737" t="s">
        <v>96</v>
      </c>
      <c r="BS737" t="s">
        <v>7697</v>
      </c>
      <c r="BT737" t="str">
        <f>HYPERLINK("https%3A%2F%2Fwww.webofscience.com%2Fwos%2Fwoscc%2Ffull-record%2FWOS:A1994PA73900012","View Full Record in Web of Science")</f>
        <v>View Full Record in Web of Science</v>
      </c>
    </row>
    <row r="738" spans="1:72" x14ac:dyDescent="0.15">
      <c r="A738" t="s">
        <v>72</v>
      </c>
      <c r="B738" t="s">
        <v>7698</v>
      </c>
      <c r="C738" t="s">
        <v>74</v>
      </c>
      <c r="D738" t="s">
        <v>74</v>
      </c>
      <c r="E738" t="s">
        <v>74</v>
      </c>
      <c r="F738" t="s">
        <v>7698</v>
      </c>
      <c r="G738" t="s">
        <v>74</v>
      </c>
      <c r="H738" t="s">
        <v>74</v>
      </c>
      <c r="I738" t="s">
        <v>7699</v>
      </c>
      <c r="J738" t="s">
        <v>7616</v>
      </c>
      <c r="K738" t="s">
        <v>74</v>
      </c>
      <c r="L738" t="s">
        <v>74</v>
      </c>
      <c r="M738" t="s">
        <v>77</v>
      </c>
      <c r="N738" t="s">
        <v>78</v>
      </c>
      <c r="O738" t="s">
        <v>74</v>
      </c>
      <c r="P738" t="s">
        <v>74</v>
      </c>
      <c r="Q738" t="s">
        <v>74</v>
      </c>
      <c r="R738" t="s">
        <v>74</v>
      </c>
      <c r="S738" t="s">
        <v>74</v>
      </c>
      <c r="T738" t="s">
        <v>7700</v>
      </c>
      <c r="U738" t="s">
        <v>74</v>
      </c>
      <c r="V738" t="s">
        <v>7701</v>
      </c>
      <c r="W738" t="s">
        <v>74</v>
      </c>
      <c r="X738" t="s">
        <v>74</v>
      </c>
      <c r="Y738" t="s">
        <v>7702</v>
      </c>
      <c r="Z738" t="s">
        <v>74</v>
      </c>
      <c r="AA738" t="s">
        <v>7703</v>
      </c>
      <c r="AB738" t="s">
        <v>7704</v>
      </c>
      <c r="AC738" t="s">
        <v>74</v>
      </c>
      <c r="AD738" t="s">
        <v>74</v>
      </c>
      <c r="AE738" t="s">
        <v>74</v>
      </c>
      <c r="AF738" t="s">
        <v>74</v>
      </c>
      <c r="AG738">
        <v>6</v>
      </c>
      <c r="AH738">
        <v>10</v>
      </c>
      <c r="AI738">
        <v>10</v>
      </c>
      <c r="AJ738">
        <v>1</v>
      </c>
      <c r="AK738">
        <v>10</v>
      </c>
      <c r="AL738" t="s">
        <v>7618</v>
      </c>
      <c r="AM738" t="s">
        <v>2584</v>
      </c>
      <c r="AN738" t="s">
        <v>7619</v>
      </c>
      <c r="AO738" t="s">
        <v>7620</v>
      </c>
      <c r="AP738" t="s">
        <v>74</v>
      </c>
      <c r="AQ738" t="s">
        <v>74</v>
      </c>
      <c r="AR738" t="s">
        <v>7621</v>
      </c>
      <c r="AS738" t="s">
        <v>7622</v>
      </c>
      <c r="AT738" t="s">
        <v>74</v>
      </c>
      <c r="AU738">
        <v>1994</v>
      </c>
      <c r="AV738">
        <v>55</v>
      </c>
      <c r="AW738" t="s">
        <v>185</v>
      </c>
      <c r="AX738" t="s">
        <v>74</v>
      </c>
      <c r="AY738" t="s">
        <v>74</v>
      </c>
      <c r="AZ738" t="s">
        <v>74</v>
      </c>
      <c r="BA738" t="s">
        <v>74</v>
      </c>
      <c r="BB738">
        <v>197</v>
      </c>
      <c r="BC738">
        <v>202</v>
      </c>
      <c r="BD738" t="s">
        <v>74</v>
      </c>
      <c r="BE738" t="s">
        <v>7705</v>
      </c>
      <c r="BF738" t="str">
        <f>HYPERLINK("http://dx.doi.org/10.1080/03067319408026217","http://dx.doi.org/10.1080/03067319408026217")</f>
        <v>http://dx.doi.org/10.1080/03067319408026217</v>
      </c>
      <c r="BG738" t="s">
        <v>74</v>
      </c>
      <c r="BH738" t="s">
        <v>74</v>
      </c>
      <c r="BI738">
        <v>6</v>
      </c>
      <c r="BJ738" t="s">
        <v>6262</v>
      </c>
      <c r="BK738" t="s">
        <v>93</v>
      </c>
      <c r="BL738" t="s">
        <v>6263</v>
      </c>
      <c r="BM738" t="s">
        <v>7624</v>
      </c>
      <c r="BN738" t="s">
        <v>74</v>
      </c>
      <c r="BO738" t="s">
        <v>74</v>
      </c>
      <c r="BP738" t="s">
        <v>74</v>
      </c>
      <c r="BQ738" t="s">
        <v>74</v>
      </c>
      <c r="BR738" t="s">
        <v>96</v>
      </c>
      <c r="BS738" t="s">
        <v>7706</v>
      </c>
      <c r="BT738" t="str">
        <f>HYPERLINK("https%3A%2F%2Fwww.webofscience.com%2Fwos%2Fwoscc%2Ffull-record%2FWOS:A1994PA73900015","View Full Record in Web of Science")</f>
        <v>View Full Record in Web of Science</v>
      </c>
    </row>
    <row r="739" spans="1:72" x14ac:dyDescent="0.15">
      <c r="A739" t="s">
        <v>72</v>
      </c>
      <c r="B739" t="s">
        <v>7707</v>
      </c>
      <c r="C739" t="s">
        <v>74</v>
      </c>
      <c r="D739" t="s">
        <v>74</v>
      </c>
      <c r="E739" t="s">
        <v>74</v>
      </c>
      <c r="F739" t="s">
        <v>7707</v>
      </c>
      <c r="G739" t="s">
        <v>74</v>
      </c>
      <c r="H739" t="s">
        <v>74</v>
      </c>
      <c r="I739" t="s">
        <v>7708</v>
      </c>
      <c r="J739" t="s">
        <v>7616</v>
      </c>
      <c r="K739" t="s">
        <v>74</v>
      </c>
      <c r="L739" t="s">
        <v>74</v>
      </c>
      <c r="M739" t="s">
        <v>77</v>
      </c>
      <c r="N739" t="s">
        <v>78</v>
      </c>
      <c r="O739" t="s">
        <v>74</v>
      </c>
      <c r="P739" t="s">
        <v>74</v>
      </c>
      <c r="Q739" t="s">
        <v>74</v>
      </c>
      <c r="R739" t="s">
        <v>74</v>
      </c>
      <c r="S739" t="s">
        <v>74</v>
      </c>
      <c r="T739" t="s">
        <v>7709</v>
      </c>
      <c r="U739" t="s">
        <v>7710</v>
      </c>
      <c r="V739" t="s">
        <v>7711</v>
      </c>
      <c r="W739" t="s">
        <v>7712</v>
      </c>
      <c r="X739" t="s">
        <v>1574</v>
      </c>
      <c r="Y739" t="s">
        <v>7713</v>
      </c>
      <c r="Z739" t="s">
        <v>74</v>
      </c>
      <c r="AA739" t="s">
        <v>74</v>
      </c>
      <c r="AB739" t="s">
        <v>74</v>
      </c>
      <c r="AC739" t="s">
        <v>74</v>
      </c>
      <c r="AD739" t="s">
        <v>74</v>
      </c>
      <c r="AE739" t="s">
        <v>74</v>
      </c>
      <c r="AF739" t="s">
        <v>74</v>
      </c>
      <c r="AG739">
        <v>16</v>
      </c>
      <c r="AH739">
        <v>9</v>
      </c>
      <c r="AI739">
        <v>9</v>
      </c>
      <c r="AJ739">
        <v>0</v>
      </c>
      <c r="AK739">
        <v>2</v>
      </c>
      <c r="AL739" t="s">
        <v>7618</v>
      </c>
      <c r="AM739" t="s">
        <v>2584</v>
      </c>
      <c r="AN739" t="s">
        <v>7619</v>
      </c>
      <c r="AO739" t="s">
        <v>7620</v>
      </c>
      <c r="AP739" t="s">
        <v>74</v>
      </c>
      <c r="AQ739" t="s">
        <v>74</v>
      </c>
      <c r="AR739" t="s">
        <v>7621</v>
      </c>
      <c r="AS739" t="s">
        <v>7622</v>
      </c>
      <c r="AT739" t="s">
        <v>74</v>
      </c>
      <c r="AU739">
        <v>1994</v>
      </c>
      <c r="AV739">
        <v>55</v>
      </c>
      <c r="AW739" t="s">
        <v>185</v>
      </c>
      <c r="AX739" t="s">
        <v>74</v>
      </c>
      <c r="AY739" t="s">
        <v>74</v>
      </c>
      <c r="AZ739" t="s">
        <v>74</v>
      </c>
      <c r="BA739" t="s">
        <v>74</v>
      </c>
      <c r="BB739">
        <v>203</v>
      </c>
      <c r="BC739">
        <v>209</v>
      </c>
      <c r="BD739" t="s">
        <v>74</v>
      </c>
      <c r="BE739" t="s">
        <v>7714</v>
      </c>
      <c r="BF739" t="str">
        <f>HYPERLINK("http://dx.doi.org/10.1080/03067319408026218","http://dx.doi.org/10.1080/03067319408026218")</f>
        <v>http://dx.doi.org/10.1080/03067319408026218</v>
      </c>
      <c r="BG739" t="s">
        <v>74</v>
      </c>
      <c r="BH739" t="s">
        <v>74</v>
      </c>
      <c r="BI739">
        <v>7</v>
      </c>
      <c r="BJ739" t="s">
        <v>6262</v>
      </c>
      <c r="BK739" t="s">
        <v>93</v>
      </c>
      <c r="BL739" t="s">
        <v>6263</v>
      </c>
      <c r="BM739" t="s">
        <v>7624</v>
      </c>
      <c r="BN739" t="s">
        <v>74</v>
      </c>
      <c r="BO739" t="s">
        <v>74</v>
      </c>
      <c r="BP739" t="s">
        <v>74</v>
      </c>
      <c r="BQ739" t="s">
        <v>74</v>
      </c>
      <c r="BR739" t="s">
        <v>96</v>
      </c>
      <c r="BS739" t="s">
        <v>7715</v>
      </c>
      <c r="BT739" t="str">
        <f>HYPERLINK("https%3A%2F%2Fwww.webofscience.com%2Fwos%2Fwoscc%2Ffull-record%2FWOS:A1994PA73900016","View Full Record in Web of Science")</f>
        <v>View Full Record in Web of Science</v>
      </c>
    </row>
    <row r="740" spans="1:72" x14ac:dyDescent="0.15">
      <c r="A740" t="s">
        <v>72</v>
      </c>
      <c r="B740" t="s">
        <v>7716</v>
      </c>
      <c r="C740" t="s">
        <v>74</v>
      </c>
      <c r="D740" t="s">
        <v>74</v>
      </c>
      <c r="E740" t="s">
        <v>74</v>
      </c>
      <c r="F740" t="s">
        <v>7716</v>
      </c>
      <c r="G740" t="s">
        <v>74</v>
      </c>
      <c r="H740" t="s">
        <v>74</v>
      </c>
      <c r="I740" t="s">
        <v>7717</v>
      </c>
      <c r="J740" t="s">
        <v>7616</v>
      </c>
      <c r="K740" t="s">
        <v>74</v>
      </c>
      <c r="L740" t="s">
        <v>74</v>
      </c>
      <c r="M740" t="s">
        <v>77</v>
      </c>
      <c r="N740" t="s">
        <v>78</v>
      </c>
      <c r="O740" t="s">
        <v>74</v>
      </c>
      <c r="P740" t="s">
        <v>74</v>
      </c>
      <c r="Q740" t="s">
        <v>74</v>
      </c>
      <c r="R740" t="s">
        <v>74</v>
      </c>
      <c r="S740" t="s">
        <v>74</v>
      </c>
      <c r="T740" t="s">
        <v>7718</v>
      </c>
      <c r="U740" t="s">
        <v>7719</v>
      </c>
      <c r="V740" t="s">
        <v>7720</v>
      </c>
      <c r="W740" t="s">
        <v>7721</v>
      </c>
      <c r="X740" t="s">
        <v>7722</v>
      </c>
      <c r="Y740" t="s">
        <v>7723</v>
      </c>
      <c r="Z740" t="s">
        <v>74</v>
      </c>
      <c r="AA740" t="s">
        <v>74</v>
      </c>
      <c r="AB740" t="s">
        <v>7724</v>
      </c>
      <c r="AC740" t="s">
        <v>74</v>
      </c>
      <c r="AD740" t="s">
        <v>74</v>
      </c>
      <c r="AE740" t="s">
        <v>74</v>
      </c>
      <c r="AF740" t="s">
        <v>74</v>
      </c>
      <c r="AG740">
        <v>32</v>
      </c>
      <c r="AH740">
        <v>23</v>
      </c>
      <c r="AI740">
        <v>23</v>
      </c>
      <c r="AJ740">
        <v>0</v>
      </c>
      <c r="AK740">
        <v>7</v>
      </c>
      <c r="AL740" t="s">
        <v>983</v>
      </c>
      <c r="AM740" t="s">
        <v>4805</v>
      </c>
      <c r="AN740" t="s">
        <v>4806</v>
      </c>
      <c r="AO740" t="s">
        <v>7620</v>
      </c>
      <c r="AP740" t="s">
        <v>7725</v>
      </c>
      <c r="AQ740" t="s">
        <v>74</v>
      </c>
      <c r="AR740" t="s">
        <v>7621</v>
      </c>
      <c r="AS740" t="s">
        <v>7622</v>
      </c>
      <c r="AT740" t="s">
        <v>74</v>
      </c>
      <c r="AU740">
        <v>1994</v>
      </c>
      <c r="AV740">
        <v>55</v>
      </c>
      <c r="AW740" t="s">
        <v>185</v>
      </c>
      <c r="AX740" t="s">
        <v>74</v>
      </c>
      <c r="AY740" t="s">
        <v>74</v>
      </c>
      <c r="AZ740" t="s">
        <v>74</v>
      </c>
      <c r="BA740" t="s">
        <v>74</v>
      </c>
      <c r="BB740">
        <v>211</v>
      </c>
      <c r="BC740">
        <v>218</v>
      </c>
      <c r="BD740" t="s">
        <v>74</v>
      </c>
      <c r="BE740" t="s">
        <v>7726</v>
      </c>
      <c r="BF740" t="str">
        <f>HYPERLINK("http://dx.doi.org/10.1080/03067319408026219","http://dx.doi.org/10.1080/03067319408026219")</f>
        <v>http://dx.doi.org/10.1080/03067319408026219</v>
      </c>
      <c r="BG740" t="s">
        <v>74</v>
      </c>
      <c r="BH740" t="s">
        <v>74</v>
      </c>
      <c r="BI740">
        <v>8</v>
      </c>
      <c r="BJ740" t="s">
        <v>6262</v>
      </c>
      <c r="BK740" t="s">
        <v>93</v>
      </c>
      <c r="BL740" t="s">
        <v>6263</v>
      </c>
      <c r="BM740" t="s">
        <v>7624</v>
      </c>
      <c r="BN740" t="s">
        <v>74</v>
      </c>
      <c r="BO740" t="s">
        <v>74</v>
      </c>
      <c r="BP740" t="s">
        <v>74</v>
      </c>
      <c r="BQ740" t="s">
        <v>74</v>
      </c>
      <c r="BR740" t="s">
        <v>96</v>
      </c>
      <c r="BS740" t="s">
        <v>7727</v>
      </c>
      <c r="BT740" t="str">
        <f>HYPERLINK("https%3A%2F%2Fwww.webofscience.com%2Fwos%2Fwoscc%2Ffull-record%2FWOS:A1994PA73900017","View Full Record in Web of Science")</f>
        <v>View Full Record in Web of Science</v>
      </c>
    </row>
    <row r="741" spans="1:72" x14ac:dyDescent="0.15">
      <c r="A741" t="s">
        <v>72</v>
      </c>
      <c r="B741" t="s">
        <v>7728</v>
      </c>
      <c r="C741" t="s">
        <v>74</v>
      </c>
      <c r="D741" t="s">
        <v>74</v>
      </c>
      <c r="E741" t="s">
        <v>74</v>
      </c>
      <c r="F741" t="s">
        <v>7728</v>
      </c>
      <c r="G741" t="s">
        <v>74</v>
      </c>
      <c r="H741" t="s">
        <v>74</v>
      </c>
      <c r="I741" t="s">
        <v>7729</v>
      </c>
      <c r="J741" t="s">
        <v>7616</v>
      </c>
      <c r="K741" t="s">
        <v>74</v>
      </c>
      <c r="L741" t="s">
        <v>74</v>
      </c>
      <c r="M741" t="s">
        <v>77</v>
      </c>
      <c r="N741" t="s">
        <v>78</v>
      </c>
      <c r="O741" t="s">
        <v>74</v>
      </c>
      <c r="P741" t="s">
        <v>74</v>
      </c>
      <c r="Q741" t="s">
        <v>74</v>
      </c>
      <c r="R741" t="s">
        <v>74</v>
      </c>
      <c r="S741" t="s">
        <v>74</v>
      </c>
      <c r="T741" t="s">
        <v>7730</v>
      </c>
      <c r="U741" t="s">
        <v>74</v>
      </c>
      <c r="V741" t="s">
        <v>7731</v>
      </c>
      <c r="W741" t="s">
        <v>74</v>
      </c>
      <c r="X741" t="s">
        <v>74</v>
      </c>
      <c r="Y741" t="s">
        <v>7732</v>
      </c>
      <c r="Z741" t="s">
        <v>74</v>
      </c>
      <c r="AA741" t="s">
        <v>7733</v>
      </c>
      <c r="AB741" t="s">
        <v>7734</v>
      </c>
      <c r="AC741" t="s">
        <v>74</v>
      </c>
      <c r="AD741" t="s">
        <v>74</v>
      </c>
      <c r="AE741" t="s">
        <v>74</v>
      </c>
      <c r="AF741" t="s">
        <v>74</v>
      </c>
      <c r="AG741">
        <v>16</v>
      </c>
      <c r="AH741">
        <v>6</v>
      </c>
      <c r="AI741">
        <v>7</v>
      </c>
      <c r="AJ741">
        <v>0</v>
      </c>
      <c r="AK741">
        <v>3</v>
      </c>
      <c r="AL741" t="s">
        <v>7618</v>
      </c>
      <c r="AM741" t="s">
        <v>2584</v>
      </c>
      <c r="AN741" t="s">
        <v>7619</v>
      </c>
      <c r="AO741" t="s">
        <v>7620</v>
      </c>
      <c r="AP741" t="s">
        <v>74</v>
      </c>
      <c r="AQ741" t="s">
        <v>74</v>
      </c>
      <c r="AR741" t="s">
        <v>7621</v>
      </c>
      <c r="AS741" t="s">
        <v>7622</v>
      </c>
      <c r="AT741" t="s">
        <v>74</v>
      </c>
      <c r="AU741">
        <v>1994</v>
      </c>
      <c r="AV741">
        <v>55</v>
      </c>
      <c r="AW741" t="s">
        <v>185</v>
      </c>
      <c r="AX741" t="s">
        <v>74</v>
      </c>
      <c r="AY741" t="s">
        <v>74</v>
      </c>
      <c r="AZ741" t="s">
        <v>74</v>
      </c>
      <c r="BA741" t="s">
        <v>74</v>
      </c>
      <c r="BB741">
        <v>235</v>
      </c>
      <c r="BC741">
        <v>242</v>
      </c>
      <c r="BD741" t="s">
        <v>74</v>
      </c>
      <c r="BE741" t="s">
        <v>7735</v>
      </c>
      <c r="BF741" t="str">
        <f>HYPERLINK("http://dx.doi.org/10.1080/03067319408026221","http://dx.doi.org/10.1080/03067319408026221")</f>
        <v>http://dx.doi.org/10.1080/03067319408026221</v>
      </c>
      <c r="BG741" t="s">
        <v>74</v>
      </c>
      <c r="BH741" t="s">
        <v>74</v>
      </c>
      <c r="BI741">
        <v>8</v>
      </c>
      <c r="BJ741" t="s">
        <v>6262</v>
      </c>
      <c r="BK741" t="s">
        <v>93</v>
      </c>
      <c r="BL741" t="s">
        <v>6263</v>
      </c>
      <c r="BM741" t="s">
        <v>7624</v>
      </c>
      <c r="BN741" t="s">
        <v>74</v>
      </c>
      <c r="BO741" t="s">
        <v>74</v>
      </c>
      <c r="BP741" t="s">
        <v>74</v>
      </c>
      <c r="BQ741" t="s">
        <v>74</v>
      </c>
      <c r="BR741" t="s">
        <v>96</v>
      </c>
      <c r="BS741" t="s">
        <v>7736</v>
      </c>
      <c r="BT741" t="str">
        <f>HYPERLINK("https%3A%2F%2Fwww.webofscience.com%2Fwos%2Fwoscc%2Ffull-record%2FWOS:A1994PA73900019","View Full Record in Web of Science")</f>
        <v>View Full Record in Web of Science</v>
      </c>
    </row>
    <row r="742" spans="1:72" x14ac:dyDescent="0.15">
      <c r="A742" t="s">
        <v>72</v>
      </c>
      <c r="B742" t="s">
        <v>6070</v>
      </c>
      <c r="C742" t="s">
        <v>74</v>
      </c>
      <c r="D742" t="s">
        <v>74</v>
      </c>
      <c r="E742" t="s">
        <v>74</v>
      </c>
      <c r="F742" t="s">
        <v>6070</v>
      </c>
      <c r="G742" t="s">
        <v>74</v>
      </c>
      <c r="H742" t="s">
        <v>74</v>
      </c>
      <c r="I742" t="s">
        <v>7737</v>
      </c>
      <c r="J742" t="s">
        <v>7616</v>
      </c>
      <c r="K742" t="s">
        <v>74</v>
      </c>
      <c r="L742" t="s">
        <v>74</v>
      </c>
      <c r="M742" t="s">
        <v>77</v>
      </c>
      <c r="N742" t="s">
        <v>78</v>
      </c>
      <c r="O742" t="s">
        <v>74</v>
      </c>
      <c r="P742" t="s">
        <v>74</v>
      </c>
      <c r="Q742" t="s">
        <v>74</v>
      </c>
      <c r="R742" t="s">
        <v>74</v>
      </c>
      <c r="S742" t="s">
        <v>74</v>
      </c>
      <c r="T742" t="s">
        <v>7738</v>
      </c>
      <c r="U742" t="s">
        <v>7739</v>
      </c>
      <c r="V742" t="s">
        <v>7740</v>
      </c>
      <c r="W742" t="s">
        <v>74</v>
      </c>
      <c r="X742" t="s">
        <v>74</v>
      </c>
      <c r="Y742" t="s">
        <v>7741</v>
      </c>
      <c r="Z742" t="s">
        <v>74</v>
      </c>
      <c r="AA742" t="s">
        <v>6073</v>
      </c>
      <c r="AB742" t="s">
        <v>74</v>
      </c>
      <c r="AC742" t="s">
        <v>74</v>
      </c>
      <c r="AD742" t="s">
        <v>74</v>
      </c>
      <c r="AE742" t="s">
        <v>74</v>
      </c>
      <c r="AF742" t="s">
        <v>74</v>
      </c>
      <c r="AG742">
        <v>11</v>
      </c>
      <c r="AH742">
        <v>10</v>
      </c>
      <c r="AI742">
        <v>10</v>
      </c>
      <c r="AJ742">
        <v>0</v>
      </c>
      <c r="AK742">
        <v>1</v>
      </c>
      <c r="AL742" t="s">
        <v>7618</v>
      </c>
      <c r="AM742" t="s">
        <v>2584</v>
      </c>
      <c r="AN742" t="s">
        <v>7619</v>
      </c>
      <c r="AO742" t="s">
        <v>7620</v>
      </c>
      <c r="AP742" t="s">
        <v>74</v>
      </c>
      <c r="AQ742" t="s">
        <v>74</v>
      </c>
      <c r="AR742" t="s">
        <v>7621</v>
      </c>
      <c r="AS742" t="s">
        <v>7622</v>
      </c>
      <c r="AT742" t="s">
        <v>74</v>
      </c>
      <c r="AU742">
        <v>1994</v>
      </c>
      <c r="AV742">
        <v>55</v>
      </c>
      <c r="AW742" t="s">
        <v>185</v>
      </c>
      <c r="AX742" t="s">
        <v>74</v>
      </c>
      <c r="AY742" t="s">
        <v>74</v>
      </c>
      <c r="AZ742" t="s">
        <v>74</v>
      </c>
      <c r="BA742" t="s">
        <v>74</v>
      </c>
      <c r="BB742">
        <v>267</v>
      </c>
      <c r="BC742">
        <v>283</v>
      </c>
      <c r="BD742" t="s">
        <v>74</v>
      </c>
      <c r="BE742" t="s">
        <v>7742</v>
      </c>
      <c r="BF742" t="str">
        <f>HYPERLINK("http://dx.doi.org/10.1080/03067319408026225","http://dx.doi.org/10.1080/03067319408026225")</f>
        <v>http://dx.doi.org/10.1080/03067319408026225</v>
      </c>
      <c r="BG742" t="s">
        <v>74</v>
      </c>
      <c r="BH742" t="s">
        <v>74</v>
      </c>
      <c r="BI742">
        <v>17</v>
      </c>
      <c r="BJ742" t="s">
        <v>6262</v>
      </c>
      <c r="BK742" t="s">
        <v>93</v>
      </c>
      <c r="BL742" t="s">
        <v>6263</v>
      </c>
      <c r="BM742" t="s">
        <v>7624</v>
      </c>
      <c r="BN742" t="s">
        <v>74</v>
      </c>
      <c r="BO742" t="s">
        <v>74</v>
      </c>
      <c r="BP742" t="s">
        <v>74</v>
      </c>
      <c r="BQ742" t="s">
        <v>74</v>
      </c>
      <c r="BR742" t="s">
        <v>96</v>
      </c>
      <c r="BS742" t="s">
        <v>7743</v>
      </c>
      <c r="BT742" t="str">
        <f>HYPERLINK("https%3A%2F%2Fwww.webofscience.com%2Fwos%2Fwoscc%2Ffull-record%2FWOS:A1994PA73900023","View Full Record in Web of Science")</f>
        <v>View Full Record in Web of Science</v>
      </c>
    </row>
    <row r="743" spans="1:72" x14ac:dyDescent="0.15">
      <c r="A743" t="s">
        <v>72</v>
      </c>
      <c r="B743" t="s">
        <v>6086</v>
      </c>
      <c r="C743" t="s">
        <v>74</v>
      </c>
      <c r="D743" t="s">
        <v>74</v>
      </c>
      <c r="E743" t="s">
        <v>74</v>
      </c>
      <c r="F743" t="s">
        <v>6086</v>
      </c>
      <c r="G743" t="s">
        <v>74</v>
      </c>
      <c r="H743" t="s">
        <v>74</v>
      </c>
      <c r="I743" t="s">
        <v>7744</v>
      </c>
      <c r="J743" t="s">
        <v>7616</v>
      </c>
      <c r="K743" t="s">
        <v>74</v>
      </c>
      <c r="L743" t="s">
        <v>74</v>
      </c>
      <c r="M743" t="s">
        <v>77</v>
      </c>
      <c r="N743" t="s">
        <v>78</v>
      </c>
      <c r="O743" t="s">
        <v>74</v>
      </c>
      <c r="P743" t="s">
        <v>74</v>
      </c>
      <c r="Q743" t="s">
        <v>74</v>
      </c>
      <c r="R743" t="s">
        <v>74</v>
      </c>
      <c r="S743" t="s">
        <v>74</v>
      </c>
      <c r="T743" t="s">
        <v>7745</v>
      </c>
      <c r="U743" t="s">
        <v>7746</v>
      </c>
      <c r="V743" t="s">
        <v>7747</v>
      </c>
      <c r="W743" t="s">
        <v>74</v>
      </c>
      <c r="X743" t="s">
        <v>74</v>
      </c>
      <c r="Y743" t="s">
        <v>7748</v>
      </c>
      <c r="Z743" t="s">
        <v>74</v>
      </c>
      <c r="AA743" t="s">
        <v>6090</v>
      </c>
      <c r="AB743" t="s">
        <v>6091</v>
      </c>
      <c r="AC743" t="s">
        <v>74</v>
      </c>
      <c r="AD743" t="s">
        <v>74</v>
      </c>
      <c r="AE743" t="s">
        <v>74</v>
      </c>
      <c r="AF743" t="s">
        <v>74</v>
      </c>
      <c r="AG743">
        <v>35</v>
      </c>
      <c r="AH743">
        <v>17</v>
      </c>
      <c r="AI743">
        <v>17</v>
      </c>
      <c r="AJ743">
        <v>0</v>
      </c>
      <c r="AK743">
        <v>4</v>
      </c>
      <c r="AL743" t="s">
        <v>983</v>
      </c>
      <c r="AM743" t="s">
        <v>4805</v>
      </c>
      <c r="AN743" t="s">
        <v>4806</v>
      </c>
      <c r="AO743" t="s">
        <v>7620</v>
      </c>
      <c r="AP743" t="s">
        <v>7725</v>
      </c>
      <c r="AQ743" t="s">
        <v>74</v>
      </c>
      <c r="AR743" t="s">
        <v>7621</v>
      </c>
      <c r="AS743" t="s">
        <v>7622</v>
      </c>
      <c r="AT743" t="s">
        <v>74</v>
      </c>
      <c r="AU743">
        <v>1994</v>
      </c>
      <c r="AV743">
        <v>55</v>
      </c>
      <c r="AW743" t="s">
        <v>185</v>
      </c>
      <c r="AX743" t="s">
        <v>74</v>
      </c>
      <c r="AY743" t="s">
        <v>74</v>
      </c>
      <c r="AZ743" t="s">
        <v>74</v>
      </c>
      <c r="BA743" t="s">
        <v>74</v>
      </c>
      <c r="BB743">
        <v>285</v>
      </c>
      <c r="BC743">
        <v>295</v>
      </c>
      <c r="BD743" t="s">
        <v>74</v>
      </c>
      <c r="BE743" t="s">
        <v>7749</v>
      </c>
      <c r="BF743" t="str">
        <f>HYPERLINK("http://dx.doi.org/10.1080/03067319408026226","http://dx.doi.org/10.1080/03067319408026226")</f>
        <v>http://dx.doi.org/10.1080/03067319408026226</v>
      </c>
      <c r="BG743" t="s">
        <v>74</v>
      </c>
      <c r="BH743" t="s">
        <v>74</v>
      </c>
      <c r="BI743">
        <v>11</v>
      </c>
      <c r="BJ743" t="s">
        <v>6262</v>
      </c>
      <c r="BK743" t="s">
        <v>93</v>
      </c>
      <c r="BL743" t="s">
        <v>6263</v>
      </c>
      <c r="BM743" t="s">
        <v>7624</v>
      </c>
      <c r="BN743" t="s">
        <v>74</v>
      </c>
      <c r="BO743" t="s">
        <v>74</v>
      </c>
      <c r="BP743" t="s">
        <v>74</v>
      </c>
      <c r="BQ743" t="s">
        <v>74</v>
      </c>
      <c r="BR743" t="s">
        <v>96</v>
      </c>
      <c r="BS743" t="s">
        <v>7750</v>
      </c>
      <c r="BT743" t="str">
        <f>HYPERLINK("https%3A%2F%2Fwww.webofscience.com%2Fwos%2Fwoscc%2Ffull-record%2FWOS:A1994PA73900024","View Full Record in Web of Science")</f>
        <v>View Full Record in Web of Science</v>
      </c>
    </row>
    <row r="744" spans="1:72" x14ac:dyDescent="0.15">
      <c r="A744" t="s">
        <v>72</v>
      </c>
      <c r="B744" t="s">
        <v>7751</v>
      </c>
      <c r="C744" t="s">
        <v>74</v>
      </c>
      <c r="D744" t="s">
        <v>74</v>
      </c>
      <c r="E744" t="s">
        <v>74</v>
      </c>
      <c r="F744" t="s">
        <v>7751</v>
      </c>
      <c r="G744" t="s">
        <v>74</v>
      </c>
      <c r="H744" t="s">
        <v>74</v>
      </c>
      <c r="I744" t="s">
        <v>7752</v>
      </c>
      <c r="J744" t="s">
        <v>7616</v>
      </c>
      <c r="K744" t="s">
        <v>74</v>
      </c>
      <c r="L744" t="s">
        <v>74</v>
      </c>
      <c r="M744" t="s">
        <v>77</v>
      </c>
      <c r="N744" t="s">
        <v>78</v>
      </c>
      <c r="O744" t="s">
        <v>74</v>
      </c>
      <c r="P744" t="s">
        <v>74</v>
      </c>
      <c r="Q744" t="s">
        <v>74</v>
      </c>
      <c r="R744" t="s">
        <v>74</v>
      </c>
      <c r="S744" t="s">
        <v>74</v>
      </c>
      <c r="T744" t="s">
        <v>7753</v>
      </c>
      <c r="U744" t="s">
        <v>7754</v>
      </c>
      <c r="V744" t="s">
        <v>7755</v>
      </c>
      <c r="W744" t="s">
        <v>7756</v>
      </c>
      <c r="X744" t="s">
        <v>3475</v>
      </c>
      <c r="Y744" t="s">
        <v>7757</v>
      </c>
      <c r="Z744" t="s">
        <v>74</v>
      </c>
      <c r="AA744" t="s">
        <v>74</v>
      </c>
      <c r="AB744" t="s">
        <v>74</v>
      </c>
      <c r="AC744" t="s">
        <v>74</v>
      </c>
      <c r="AD744" t="s">
        <v>74</v>
      </c>
      <c r="AE744" t="s">
        <v>74</v>
      </c>
      <c r="AF744" t="s">
        <v>74</v>
      </c>
      <c r="AG744">
        <v>13</v>
      </c>
      <c r="AH744">
        <v>2</v>
      </c>
      <c r="AI744">
        <v>2</v>
      </c>
      <c r="AJ744">
        <v>0</v>
      </c>
      <c r="AK744">
        <v>1</v>
      </c>
      <c r="AL744" t="s">
        <v>7618</v>
      </c>
      <c r="AM744" t="s">
        <v>2584</v>
      </c>
      <c r="AN744" t="s">
        <v>7619</v>
      </c>
      <c r="AO744" t="s">
        <v>7620</v>
      </c>
      <c r="AP744" t="s">
        <v>74</v>
      </c>
      <c r="AQ744" t="s">
        <v>74</v>
      </c>
      <c r="AR744" t="s">
        <v>7621</v>
      </c>
      <c r="AS744" t="s">
        <v>7622</v>
      </c>
      <c r="AT744" t="s">
        <v>74</v>
      </c>
      <c r="AU744">
        <v>1994</v>
      </c>
      <c r="AV744">
        <v>55</v>
      </c>
      <c r="AW744" t="s">
        <v>185</v>
      </c>
      <c r="AX744" t="s">
        <v>74</v>
      </c>
      <c r="AY744" t="s">
        <v>74</v>
      </c>
      <c r="AZ744" t="s">
        <v>74</v>
      </c>
      <c r="BA744" t="s">
        <v>74</v>
      </c>
      <c r="BB744">
        <v>297</v>
      </c>
      <c r="BC744">
        <v>310</v>
      </c>
      <c r="BD744" t="s">
        <v>74</v>
      </c>
      <c r="BE744" t="s">
        <v>7758</v>
      </c>
      <c r="BF744" t="str">
        <f>HYPERLINK("http://dx.doi.org/10.1080/03067319408026227","http://dx.doi.org/10.1080/03067319408026227")</f>
        <v>http://dx.doi.org/10.1080/03067319408026227</v>
      </c>
      <c r="BG744" t="s">
        <v>74</v>
      </c>
      <c r="BH744" t="s">
        <v>74</v>
      </c>
      <c r="BI744">
        <v>14</v>
      </c>
      <c r="BJ744" t="s">
        <v>6262</v>
      </c>
      <c r="BK744" t="s">
        <v>93</v>
      </c>
      <c r="BL744" t="s">
        <v>6263</v>
      </c>
      <c r="BM744" t="s">
        <v>7624</v>
      </c>
      <c r="BN744" t="s">
        <v>74</v>
      </c>
      <c r="BO744" t="s">
        <v>74</v>
      </c>
      <c r="BP744" t="s">
        <v>74</v>
      </c>
      <c r="BQ744" t="s">
        <v>74</v>
      </c>
      <c r="BR744" t="s">
        <v>96</v>
      </c>
      <c r="BS744" t="s">
        <v>7759</v>
      </c>
      <c r="BT744" t="str">
        <f>HYPERLINK("https%3A%2F%2Fwww.webofscience.com%2Fwos%2Fwoscc%2Ffull-record%2FWOS:A1994PA73900025","View Full Record in Web of Science")</f>
        <v>View Full Record in Web of Science</v>
      </c>
    </row>
    <row r="745" spans="1:72" x14ac:dyDescent="0.15">
      <c r="A745" t="s">
        <v>72</v>
      </c>
      <c r="B745" t="s">
        <v>7760</v>
      </c>
      <c r="C745" t="s">
        <v>74</v>
      </c>
      <c r="D745" t="s">
        <v>74</v>
      </c>
      <c r="E745" t="s">
        <v>74</v>
      </c>
      <c r="F745" t="s">
        <v>7760</v>
      </c>
      <c r="G745" t="s">
        <v>74</v>
      </c>
      <c r="H745" t="s">
        <v>74</v>
      </c>
      <c r="I745" t="s">
        <v>7761</v>
      </c>
      <c r="J745" t="s">
        <v>7616</v>
      </c>
      <c r="K745" t="s">
        <v>74</v>
      </c>
      <c r="L745" t="s">
        <v>74</v>
      </c>
      <c r="M745" t="s">
        <v>77</v>
      </c>
      <c r="N745" t="s">
        <v>78</v>
      </c>
      <c r="O745" t="s">
        <v>74</v>
      </c>
      <c r="P745" t="s">
        <v>74</v>
      </c>
      <c r="Q745" t="s">
        <v>74</v>
      </c>
      <c r="R745" t="s">
        <v>74</v>
      </c>
      <c r="S745" t="s">
        <v>74</v>
      </c>
      <c r="T745" t="s">
        <v>7762</v>
      </c>
      <c r="U745" t="s">
        <v>74</v>
      </c>
      <c r="V745" t="s">
        <v>7763</v>
      </c>
      <c r="W745" t="s">
        <v>7764</v>
      </c>
      <c r="X745" t="s">
        <v>7765</v>
      </c>
      <c r="Y745" t="s">
        <v>7766</v>
      </c>
      <c r="Z745" t="s">
        <v>74</v>
      </c>
      <c r="AA745" t="s">
        <v>74</v>
      </c>
      <c r="AB745" t="s">
        <v>7767</v>
      </c>
      <c r="AC745" t="s">
        <v>74</v>
      </c>
      <c r="AD745" t="s">
        <v>74</v>
      </c>
      <c r="AE745" t="s">
        <v>74</v>
      </c>
      <c r="AF745" t="s">
        <v>74</v>
      </c>
      <c r="AG745">
        <v>4</v>
      </c>
      <c r="AH745">
        <v>3</v>
      </c>
      <c r="AI745">
        <v>3</v>
      </c>
      <c r="AJ745">
        <v>0</v>
      </c>
      <c r="AK745">
        <v>3</v>
      </c>
      <c r="AL745" t="s">
        <v>7618</v>
      </c>
      <c r="AM745" t="s">
        <v>2584</v>
      </c>
      <c r="AN745" t="s">
        <v>7619</v>
      </c>
      <c r="AO745" t="s">
        <v>7620</v>
      </c>
      <c r="AP745" t="s">
        <v>74</v>
      </c>
      <c r="AQ745" t="s">
        <v>74</v>
      </c>
      <c r="AR745" t="s">
        <v>7621</v>
      </c>
      <c r="AS745" t="s">
        <v>7622</v>
      </c>
      <c r="AT745" t="s">
        <v>74</v>
      </c>
      <c r="AU745">
        <v>1994</v>
      </c>
      <c r="AV745">
        <v>55</v>
      </c>
      <c r="AW745" t="s">
        <v>185</v>
      </c>
      <c r="AX745" t="s">
        <v>74</v>
      </c>
      <c r="AY745" t="s">
        <v>74</v>
      </c>
      <c r="AZ745" t="s">
        <v>74</v>
      </c>
      <c r="BA745" t="s">
        <v>74</v>
      </c>
      <c r="BB745">
        <v>331</v>
      </c>
      <c r="BC745">
        <v>340</v>
      </c>
      <c r="BD745" t="s">
        <v>74</v>
      </c>
      <c r="BE745" t="s">
        <v>7768</v>
      </c>
      <c r="BF745" t="str">
        <f>HYPERLINK("http://dx.doi.org/10.1080/03067319408026230","http://dx.doi.org/10.1080/03067319408026230")</f>
        <v>http://dx.doi.org/10.1080/03067319408026230</v>
      </c>
      <c r="BG745" t="s">
        <v>74</v>
      </c>
      <c r="BH745" t="s">
        <v>74</v>
      </c>
      <c r="BI745">
        <v>10</v>
      </c>
      <c r="BJ745" t="s">
        <v>6262</v>
      </c>
      <c r="BK745" t="s">
        <v>93</v>
      </c>
      <c r="BL745" t="s">
        <v>6263</v>
      </c>
      <c r="BM745" t="s">
        <v>7624</v>
      </c>
      <c r="BN745" t="s">
        <v>74</v>
      </c>
      <c r="BO745" t="s">
        <v>74</v>
      </c>
      <c r="BP745" t="s">
        <v>74</v>
      </c>
      <c r="BQ745" t="s">
        <v>74</v>
      </c>
      <c r="BR745" t="s">
        <v>96</v>
      </c>
      <c r="BS745" t="s">
        <v>7769</v>
      </c>
      <c r="BT745" t="str">
        <f>HYPERLINK("https%3A%2F%2Fwww.webofscience.com%2Fwos%2Fwoscc%2Ffull-record%2FWOS:A1994PA73900028","View Full Record in Web of Science")</f>
        <v>View Full Record in Web of Science</v>
      </c>
    </row>
    <row r="746" spans="1:72" x14ac:dyDescent="0.15">
      <c r="A746" t="s">
        <v>72</v>
      </c>
      <c r="B746" t="s">
        <v>7770</v>
      </c>
      <c r="C746" t="s">
        <v>74</v>
      </c>
      <c r="D746" t="s">
        <v>74</v>
      </c>
      <c r="E746" t="s">
        <v>74</v>
      </c>
      <c r="F746" t="s">
        <v>7770</v>
      </c>
      <c r="G746" t="s">
        <v>74</v>
      </c>
      <c r="H746" t="s">
        <v>74</v>
      </c>
      <c r="I746" t="s">
        <v>7771</v>
      </c>
      <c r="J746" t="s">
        <v>2124</v>
      </c>
      <c r="K746" t="s">
        <v>74</v>
      </c>
      <c r="L746" t="s">
        <v>74</v>
      </c>
      <c r="M746" t="s">
        <v>77</v>
      </c>
      <c r="N746" t="s">
        <v>78</v>
      </c>
      <c r="O746" t="s">
        <v>74</v>
      </c>
      <c r="P746" t="s">
        <v>74</v>
      </c>
      <c r="Q746" t="s">
        <v>74</v>
      </c>
      <c r="R746" t="s">
        <v>74</v>
      </c>
      <c r="S746" t="s">
        <v>74</v>
      </c>
      <c r="T746" t="s">
        <v>7772</v>
      </c>
      <c r="U746" t="s">
        <v>7773</v>
      </c>
      <c r="V746" t="s">
        <v>7774</v>
      </c>
      <c r="W746" t="s">
        <v>907</v>
      </c>
      <c r="X746" t="s">
        <v>151</v>
      </c>
      <c r="Y746" t="s">
        <v>7775</v>
      </c>
      <c r="Z746" t="s">
        <v>74</v>
      </c>
      <c r="AA746" t="s">
        <v>74</v>
      </c>
      <c r="AB746" t="s">
        <v>74</v>
      </c>
      <c r="AC746" t="s">
        <v>74</v>
      </c>
      <c r="AD746" t="s">
        <v>74</v>
      </c>
      <c r="AE746" t="s">
        <v>74</v>
      </c>
      <c r="AF746" t="s">
        <v>74</v>
      </c>
      <c r="AG746">
        <v>37</v>
      </c>
      <c r="AH746">
        <v>86</v>
      </c>
      <c r="AI746">
        <v>94</v>
      </c>
      <c r="AJ746">
        <v>0</v>
      </c>
      <c r="AK746">
        <v>15</v>
      </c>
      <c r="AL746" t="s">
        <v>489</v>
      </c>
      <c r="AM746" t="s">
        <v>109</v>
      </c>
      <c r="AN746" t="s">
        <v>490</v>
      </c>
      <c r="AO746" t="s">
        <v>2130</v>
      </c>
      <c r="AP746" t="s">
        <v>74</v>
      </c>
      <c r="AQ746" t="s">
        <v>74</v>
      </c>
      <c r="AR746" t="s">
        <v>2132</v>
      </c>
      <c r="AS746" t="s">
        <v>2133</v>
      </c>
      <c r="AT746" t="s">
        <v>74</v>
      </c>
      <c r="AU746">
        <v>1994</v>
      </c>
      <c r="AV746">
        <v>63</v>
      </c>
      <c r="AW746">
        <v>1</v>
      </c>
      <c r="AX746" t="s">
        <v>74</v>
      </c>
      <c r="AY746" t="s">
        <v>74</v>
      </c>
      <c r="AZ746" t="s">
        <v>74</v>
      </c>
      <c r="BA746" t="s">
        <v>74</v>
      </c>
      <c r="BB746">
        <v>39</v>
      </c>
      <c r="BC746">
        <v>50</v>
      </c>
      <c r="BD746" t="s">
        <v>74</v>
      </c>
      <c r="BE746" t="s">
        <v>7776</v>
      </c>
      <c r="BF746" t="str">
        <f>HYPERLINK("http://dx.doi.org/10.2307/5581","http://dx.doi.org/10.2307/5581")</f>
        <v>http://dx.doi.org/10.2307/5581</v>
      </c>
      <c r="BG746" t="s">
        <v>74</v>
      </c>
      <c r="BH746" t="s">
        <v>74</v>
      </c>
      <c r="BI746">
        <v>12</v>
      </c>
      <c r="BJ746" t="s">
        <v>2135</v>
      </c>
      <c r="BK746" t="s">
        <v>93</v>
      </c>
      <c r="BL746" t="s">
        <v>2136</v>
      </c>
      <c r="BM746" t="s">
        <v>7777</v>
      </c>
      <c r="BN746" t="s">
        <v>74</v>
      </c>
      <c r="BO746" t="s">
        <v>74</v>
      </c>
      <c r="BP746" t="s">
        <v>74</v>
      </c>
      <c r="BQ746" t="s">
        <v>74</v>
      </c>
      <c r="BR746" t="s">
        <v>96</v>
      </c>
      <c r="BS746" t="s">
        <v>7778</v>
      </c>
      <c r="BT746" t="str">
        <f>HYPERLINK("https%3A%2F%2Fwww.webofscience.com%2Fwos%2Fwoscc%2Ffull-record%2FWOS:A1994MR03500005","View Full Record in Web of Science")</f>
        <v>View Full Record in Web of Science</v>
      </c>
    </row>
    <row r="747" spans="1:72" x14ac:dyDescent="0.15">
      <c r="A747" t="s">
        <v>72</v>
      </c>
      <c r="B747" t="s">
        <v>7779</v>
      </c>
      <c r="C747" t="s">
        <v>74</v>
      </c>
      <c r="D747" t="s">
        <v>74</v>
      </c>
      <c r="E747" t="s">
        <v>74</v>
      </c>
      <c r="F747" t="s">
        <v>7779</v>
      </c>
      <c r="G747" t="s">
        <v>74</v>
      </c>
      <c r="H747" t="s">
        <v>74</v>
      </c>
      <c r="I747" t="s">
        <v>7780</v>
      </c>
      <c r="J747" t="s">
        <v>7781</v>
      </c>
      <c r="K747" t="s">
        <v>74</v>
      </c>
      <c r="L747" t="s">
        <v>74</v>
      </c>
      <c r="M747" t="s">
        <v>77</v>
      </c>
      <c r="N747" t="s">
        <v>78</v>
      </c>
      <c r="O747" t="s">
        <v>74</v>
      </c>
      <c r="P747" t="s">
        <v>74</v>
      </c>
      <c r="Q747" t="s">
        <v>74</v>
      </c>
      <c r="R747" t="s">
        <v>74</v>
      </c>
      <c r="S747" t="s">
        <v>74</v>
      </c>
      <c r="T747" t="s">
        <v>7782</v>
      </c>
      <c r="U747" t="s">
        <v>7783</v>
      </c>
      <c r="V747" t="s">
        <v>7784</v>
      </c>
      <c r="W747" t="s">
        <v>7785</v>
      </c>
      <c r="X747" t="s">
        <v>136</v>
      </c>
      <c r="Y747" t="s">
        <v>7786</v>
      </c>
      <c r="Z747" t="s">
        <v>74</v>
      </c>
      <c r="AA747" t="s">
        <v>74</v>
      </c>
      <c r="AB747" t="s">
        <v>74</v>
      </c>
      <c r="AC747" t="s">
        <v>74</v>
      </c>
      <c r="AD747" t="s">
        <v>74</v>
      </c>
      <c r="AE747" t="s">
        <v>74</v>
      </c>
      <c r="AF747" t="s">
        <v>74</v>
      </c>
      <c r="AG747">
        <v>22</v>
      </c>
      <c r="AH747">
        <v>9</v>
      </c>
      <c r="AI747">
        <v>11</v>
      </c>
      <c r="AJ747">
        <v>0</v>
      </c>
      <c r="AK747">
        <v>11</v>
      </c>
      <c r="AL747" t="s">
        <v>7787</v>
      </c>
      <c r="AM747" t="s">
        <v>7788</v>
      </c>
      <c r="AN747" t="s">
        <v>7789</v>
      </c>
      <c r="AO747" t="s">
        <v>7790</v>
      </c>
      <c r="AP747" t="s">
        <v>74</v>
      </c>
      <c r="AQ747" t="s">
        <v>74</v>
      </c>
      <c r="AR747" t="s">
        <v>7791</v>
      </c>
      <c r="AS747" t="s">
        <v>7792</v>
      </c>
      <c r="AT747" t="s">
        <v>74</v>
      </c>
      <c r="AU747">
        <v>1994</v>
      </c>
      <c r="AV747">
        <v>18</v>
      </c>
      <c r="AW747" t="s">
        <v>74</v>
      </c>
      <c r="AX747">
        <v>1</v>
      </c>
      <c r="AY747" t="s">
        <v>74</v>
      </c>
      <c r="AZ747" t="s">
        <v>74</v>
      </c>
      <c r="BA747" t="s">
        <v>74</v>
      </c>
      <c r="BB747">
        <v>127</v>
      </c>
      <c r="BC747">
        <v>137</v>
      </c>
      <c r="BD747" t="s">
        <v>74</v>
      </c>
      <c r="BE747" t="s">
        <v>7793</v>
      </c>
      <c r="BF747" t="str">
        <f>HYPERLINK("http://dx.doi.org/10.1179/jbr.1994.18.1.127","http://dx.doi.org/10.1179/jbr.1994.18.1.127")</f>
        <v>http://dx.doi.org/10.1179/jbr.1994.18.1.127</v>
      </c>
      <c r="BG747" t="s">
        <v>74</v>
      </c>
      <c r="BH747" t="s">
        <v>74</v>
      </c>
      <c r="BI747">
        <v>11</v>
      </c>
      <c r="BJ747" t="s">
        <v>5014</v>
      </c>
      <c r="BK747" t="s">
        <v>93</v>
      </c>
      <c r="BL747" t="s">
        <v>5014</v>
      </c>
      <c r="BM747" t="s">
        <v>7794</v>
      </c>
      <c r="BN747" t="s">
        <v>74</v>
      </c>
      <c r="BO747" t="s">
        <v>74</v>
      </c>
      <c r="BP747" t="s">
        <v>74</v>
      </c>
      <c r="BQ747" t="s">
        <v>74</v>
      </c>
      <c r="BR747" t="s">
        <v>96</v>
      </c>
      <c r="BS747" t="s">
        <v>7795</v>
      </c>
      <c r="BT747" t="str">
        <f>HYPERLINK("https%3A%2F%2Fwww.webofscience.com%2Fwos%2Fwoscc%2Ffull-record%2FWOS:A1994TC49900010","View Full Record in Web of Science")</f>
        <v>View Full Record in Web of Science</v>
      </c>
    </row>
    <row r="748" spans="1:72" x14ac:dyDescent="0.15">
      <c r="A748" t="s">
        <v>72</v>
      </c>
      <c r="B748" t="s">
        <v>7796</v>
      </c>
      <c r="C748" t="s">
        <v>74</v>
      </c>
      <c r="D748" t="s">
        <v>74</v>
      </c>
      <c r="E748" t="s">
        <v>74</v>
      </c>
      <c r="F748" t="s">
        <v>7796</v>
      </c>
      <c r="G748" t="s">
        <v>74</v>
      </c>
      <c r="H748" t="s">
        <v>74</v>
      </c>
      <c r="I748" t="s">
        <v>7797</v>
      </c>
      <c r="J748" t="s">
        <v>7798</v>
      </c>
      <c r="K748" t="s">
        <v>74</v>
      </c>
      <c r="L748" t="s">
        <v>74</v>
      </c>
      <c r="M748" t="s">
        <v>77</v>
      </c>
      <c r="N748" t="s">
        <v>794</v>
      </c>
      <c r="O748" t="s">
        <v>74</v>
      </c>
      <c r="P748" t="s">
        <v>74</v>
      </c>
      <c r="Q748" t="s">
        <v>74</v>
      </c>
      <c r="R748" t="s">
        <v>74</v>
      </c>
      <c r="S748" t="s">
        <v>74</v>
      </c>
      <c r="T748" t="s">
        <v>74</v>
      </c>
      <c r="U748" t="s">
        <v>7799</v>
      </c>
      <c r="V748" t="s">
        <v>74</v>
      </c>
      <c r="W748" t="s">
        <v>7800</v>
      </c>
      <c r="X748" t="s">
        <v>7801</v>
      </c>
      <c r="Y748" t="s">
        <v>7802</v>
      </c>
      <c r="Z748" t="s">
        <v>74</v>
      </c>
      <c r="AA748" t="s">
        <v>74</v>
      </c>
      <c r="AB748" t="s">
        <v>74</v>
      </c>
      <c r="AC748" t="s">
        <v>74</v>
      </c>
      <c r="AD748" t="s">
        <v>74</v>
      </c>
      <c r="AE748" t="s">
        <v>74</v>
      </c>
      <c r="AF748" t="s">
        <v>74</v>
      </c>
      <c r="AG748">
        <v>52</v>
      </c>
      <c r="AH748">
        <v>9</v>
      </c>
      <c r="AI748">
        <v>10</v>
      </c>
      <c r="AJ748">
        <v>0</v>
      </c>
      <c r="AK748">
        <v>7</v>
      </c>
      <c r="AL748" t="s">
        <v>7803</v>
      </c>
      <c r="AM748" t="s">
        <v>84</v>
      </c>
      <c r="AN748" t="s">
        <v>7804</v>
      </c>
      <c r="AO748" t="s">
        <v>7805</v>
      </c>
      <c r="AP748" t="s">
        <v>74</v>
      </c>
      <c r="AQ748" t="s">
        <v>74</v>
      </c>
      <c r="AR748" t="s">
        <v>7806</v>
      </c>
      <c r="AS748" t="s">
        <v>7807</v>
      </c>
      <c r="AT748" t="s">
        <v>74</v>
      </c>
      <c r="AU748">
        <v>1994</v>
      </c>
      <c r="AV748">
        <v>13</v>
      </c>
      <c r="AW748">
        <v>3</v>
      </c>
      <c r="AX748" t="s">
        <v>74</v>
      </c>
      <c r="AY748" t="s">
        <v>74</v>
      </c>
      <c r="AZ748" t="s">
        <v>74</v>
      </c>
      <c r="BA748" t="s">
        <v>74</v>
      </c>
      <c r="BB748">
        <v>347</v>
      </c>
      <c r="BC748">
        <v>361</v>
      </c>
      <c r="BD748" t="s">
        <v>74</v>
      </c>
      <c r="BE748" t="s">
        <v>7808</v>
      </c>
      <c r="BF748" t="str">
        <f>HYPERLINK("http://dx.doi.org/10.1080/07328309408009198","http://dx.doi.org/10.1080/07328309408009198")</f>
        <v>http://dx.doi.org/10.1080/07328309408009198</v>
      </c>
      <c r="BG748" t="s">
        <v>74</v>
      </c>
      <c r="BH748" t="s">
        <v>74</v>
      </c>
      <c r="BI748">
        <v>15</v>
      </c>
      <c r="BJ748" t="s">
        <v>7809</v>
      </c>
      <c r="BK748" t="s">
        <v>93</v>
      </c>
      <c r="BL748" t="s">
        <v>2799</v>
      </c>
      <c r="BM748" t="s">
        <v>7810</v>
      </c>
      <c r="BN748" t="s">
        <v>74</v>
      </c>
      <c r="BO748" t="s">
        <v>74</v>
      </c>
      <c r="BP748" t="s">
        <v>74</v>
      </c>
      <c r="BQ748" t="s">
        <v>74</v>
      </c>
      <c r="BR748" t="s">
        <v>96</v>
      </c>
      <c r="BS748" t="s">
        <v>7811</v>
      </c>
      <c r="BT748" t="str">
        <f>HYPERLINK("https%3A%2F%2Fwww.webofscience.com%2Fwos%2Fwoscc%2Ffull-record%2FWOS:A1994NF53500001","View Full Record in Web of Science")</f>
        <v>View Full Record in Web of Science</v>
      </c>
    </row>
    <row r="749" spans="1:72" x14ac:dyDescent="0.15">
      <c r="A749" t="s">
        <v>72</v>
      </c>
      <c r="B749" t="s">
        <v>7812</v>
      </c>
      <c r="C749" t="s">
        <v>74</v>
      </c>
      <c r="D749" t="s">
        <v>74</v>
      </c>
      <c r="E749" t="s">
        <v>74</v>
      </c>
      <c r="F749" t="s">
        <v>7812</v>
      </c>
      <c r="G749" t="s">
        <v>74</v>
      </c>
      <c r="H749" t="s">
        <v>74</v>
      </c>
      <c r="I749" t="s">
        <v>7813</v>
      </c>
      <c r="J749" t="s">
        <v>7814</v>
      </c>
      <c r="K749" t="s">
        <v>74</v>
      </c>
      <c r="L749" t="s">
        <v>74</v>
      </c>
      <c r="M749" t="s">
        <v>77</v>
      </c>
      <c r="N749" t="s">
        <v>78</v>
      </c>
      <c r="O749" t="s">
        <v>74</v>
      </c>
      <c r="P749" t="s">
        <v>74</v>
      </c>
      <c r="Q749" t="s">
        <v>74</v>
      </c>
      <c r="R749" t="s">
        <v>74</v>
      </c>
      <c r="S749" t="s">
        <v>74</v>
      </c>
      <c r="T749" t="s">
        <v>74</v>
      </c>
      <c r="U749" t="s">
        <v>7815</v>
      </c>
      <c r="V749" t="s">
        <v>7816</v>
      </c>
      <c r="W749" t="s">
        <v>74</v>
      </c>
      <c r="X749" t="s">
        <v>74</v>
      </c>
      <c r="Y749" t="s">
        <v>7817</v>
      </c>
      <c r="Z749" t="s">
        <v>74</v>
      </c>
      <c r="AA749" t="s">
        <v>74</v>
      </c>
      <c r="AB749" t="s">
        <v>74</v>
      </c>
      <c r="AC749" t="s">
        <v>74</v>
      </c>
      <c r="AD749" t="s">
        <v>74</v>
      </c>
      <c r="AE749" t="s">
        <v>74</v>
      </c>
      <c r="AF749" t="s">
        <v>74</v>
      </c>
      <c r="AG749">
        <v>59</v>
      </c>
      <c r="AH749">
        <v>17</v>
      </c>
      <c r="AI749">
        <v>17</v>
      </c>
      <c r="AJ749">
        <v>0</v>
      </c>
      <c r="AK749">
        <v>4</v>
      </c>
      <c r="AL749" t="s">
        <v>893</v>
      </c>
      <c r="AM749" t="s">
        <v>894</v>
      </c>
      <c r="AN749" t="s">
        <v>7818</v>
      </c>
      <c r="AO749" t="s">
        <v>7819</v>
      </c>
      <c r="AP749" t="s">
        <v>7820</v>
      </c>
      <c r="AQ749" t="s">
        <v>74</v>
      </c>
      <c r="AR749" t="s">
        <v>7821</v>
      </c>
      <c r="AS749" t="s">
        <v>7822</v>
      </c>
      <c r="AT749" t="s">
        <v>6954</v>
      </c>
      <c r="AU749">
        <v>1994</v>
      </c>
      <c r="AV749">
        <v>7</v>
      </c>
      <c r="AW749">
        <v>1</v>
      </c>
      <c r="AX749" t="s">
        <v>74</v>
      </c>
      <c r="AY749" t="s">
        <v>74</v>
      </c>
      <c r="AZ749" t="s">
        <v>74</v>
      </c>
      <c r="BA749" t="s">
        <v>74</v>
      </c>
      <c r="BB749">
        <v>121</v>
      </c>
      <c r="BC749">
        <v>140</v>
      </c>
      <c r="BD749" t="s">
        <v>74</v>
      </c>
      <c r="BE749" t="s">
        <v>7823</v>
      </c>
      <c r="BF749" t="str">
        <f>HYPERLINK("http://dx.doi.org/10.1175/1520-0442(1994)007&lt;0121:IRPOTM&gt;2.0.CO;2","http://dx.doi.org/10.1175/1520-0442(1994)007&lt;0121:IRPOTM&gt;2.0.CO;2")</f>
        <v>http://dx.doi.org/10.1175/1520-0442(1994)007&lt;0121:IRPOTM&gt;2.0.CO;2</v>
      </c>
      <c r="BG749" t="s">
        <v>74</v>
      </c>
      <c r="BH749" t="s">
        <v>74</v>
      </c>
      <c r="BI749">
        <v>20</v>
      </c>
      <c r="BJ749" t="s">
        <v>293</v>
      </c>
      <c r="BK749" t="s">
        <v>93</v>
      </c>
      <c r="BL749" t="s">
        <v>293</v>
      </c>
      <c r="BM749" t="s">
        <v>7824</v>
      </c>
      <c r="BN749" t="s">
        <v>74</v>
      </c>
      <c r="BO749" t="s">
        <v>334</v>
      </c>
      <c r="BP749" t="s">
        <v>74</v>
      </c>
      <c r="BQ749" t="s">
        <v>74</v>
      </c>
      <c r="BR749" t="s">
        <v>96</v>
      </c>
      <c r="BS749" t="s">
        <v>7825</v>
      </c>
      <c r="BT749" t="str">
        <f>HYPERLINK("https%3A%2F%2Fwww.webofscience.com%2Fwos%2Fwoscc%2Ffull-record%2FWOS:A1994MU86200009","View Full Record in Web of Science")</f>
        <v>View Full Record in Web of Science</v>
      </c>
    </row>
    <row r="750" spans="1:72" x14ac:dyDescent="0.15">
      <c r="A750" t="s">
        <v>72</v>
      </c>
      <c r="B750" t="s">
        <v>7826</v>
      </c>
      <c r="C750" t="s">
        <v>74</v>
      </c>
      <c r="D750" t="s">
        <v>74</v>
      </c>
      <c r="E750" t="s">
        <v>74</v>
      </c>
      <c r="F750" t="s">
        <v>7826</v>
      </c>
      <c r="G750" t="s">
        <v>74</v>
      </c>
      <c r="H750" t="s">
        <v>74</v>
      </c>
      <c r="I750" t="s">
        <v>7827</v>
      </c>
      <c r="J750" t="s">
        <v>7828</v>
      </c>
      <c r="K750" t="s">
        <v>74</v>
      </c>
      <c r="L750" t="s">
        <v>74</v>
      </c>
      <c r="M750" t="s">
        <v>77</v>
      </c>
      <c r="N750" t="s">
        <v>1188</v>
      </c>
      <c r="O750" t="s">
        <v>7829</v>
      </c>
      <c r="P750" t="s">
        <v>7830</v>
      </c>
      <c r="Q750" t="s">
        <v>7831</v>
      </c>
      <c r="R750" t="s">
        <v>74</v>
      </c>
      <c r="S750" t="s">
        <v>74</v>
      </c>
      <c r="T750" t="s">
        <v>74</v>
      </c>
      <c r="U750" t="s">
        <v>74</v>
      </c>
      <c r="V750" t="s">
        <v>7832</v>
      </c>
      <c r="W750" t="s">
        <v>74</v>
      </c>
      <c r="X750" t="s">
        <v>74</v>
      </c>
      <c r="Y750" t="s">
        <v>7833</v>
      </c>
      <c r="Z750" t="s">
        <v>74</v>
      </c>
      <c r="AA750" t="s">
        <v>74</v>
      </c>
      <c r="AB750" t="s">
        <v>74</v>
      </c>
      <c r="AC750" t="s">
        <v>74</v>
      </c>
      <c r="AD750" t="s">
        <v>74</v>
      </c>
      <c r="AE750" t="s">
        <v>74</v>
      </c>
      <c r="AF750" t="s">
        <v>74</v>
      </c>
      <c r="AG750">
        <v>0</v>
      </c>
      <c r="AH750">
        <v>0</v>
      </c>
      <c r="AI750">
        <v>0</v>
      </c>
      <c r="AJ750">
        <v>0</v>
      </c>
      <c r="AK750">
        <v>0</v>
      </c>
      <c r="AL750" t="s">
        <v>7025</v>
      </c>
      <c r="AM750" t="s">
        <v>109</v>
      </c>
      <c r="AN750" t="s">
        <v>7026</v>
      </c>
      <c r="AO750" t="s">
        <v>7834</v>
      </c>
      <c r="AP750" t="s">
        <v>74</v>
      </c>
      <c r="AQ750" t="s">
        <v>74</v>
      </c>
      <c r="AR750" t="s">
        <v>7835</v>
      </c>
      <c r="AS750" t="s">
        <v>7836</v>
      </c>
      <c r="AT750" t="s">
        <v>74</v>
      </c>
      <c r="AU750">
        <v>1994</v>
      </c>
      <c r="AV750">
        <v>25</v>
      </c>
      <c r="AW750" t="s">
        <v>330</v>
      </c>
      <c r="AX750" t="s">
        <v>74</v>
      </c>
      <c r="AY750" t="s">
        <v>74</v>
      </c>
      <c r="AZ750" t="s">
        <v>74</v>
      </c>
      <c r="BA750" t="s">
        <v>74</v>
      </c>
      <c r="BB750">
        <v>3</v>
      </c>
      <c r="BC750">
        <v>10</v>
      </c>
      <c r="BD750" t="s">
        <v>74</v>
      </c>
      <c r="BE750" t="s">
        <v>7837</v>
      </c>
      <c r="BF750" t="str">
        <f>HYPERLINK("http://dx.doi.org/10.1016/0265-931X(94)90003-5","http://dx.doi.org/10.1016/0265-931X(94)90003-5")</f>
        <v>http://dx.doi.org/10.1016/0265-931X(94)90003-5</v>
      </c>
      <c r="BG750" t="s">
        <v>74</v>
      </c>
      <c r="BH750" t="s">
        <v>74</v>
      </c>
      <c r="BI750">
        <v>8</v>
      </c>
      <c r="BJ750" t="s">
        <v>4279</v>
      </c>
      <c r="BK750" t="s">
        <v>1201</v>
      </c>
      <c r="BL750" t="s">
        <v>94</v>
      </c>
      <c r="BM750" t="s">
        <v>7838</v>
      </c>
      <c r="BN750" t="s">
        <v>74</v>
      </c>
      <c r="BO750" t="s">
        <v>74</v>
      </c>
      <c r="BP750" t="s">
        <v>74</v>
      </c>
      <c r="BQ750" t="s">
        <v>74</v>
      </c>
      <c r="BR750" t="s">
        <v>96</v>
      </c>
      <c r="BS750" t="s">
        <v>7839</v>
      </c>
      <c r="BT750" t="str">
        <f>HYPERLINK("https%3A%2F%2Fwww.webofscience.com%2Fwos%2Fwoscc%2Ffull-record%2FWOS:A1994PU24700002","View Full Record in Web of Science")</f>
        <v>View Full Record in Web of Science</v>
      </c>
    </row>
    <row r="751" spans="1:72" x14ac:dyDescent="0.15">
      <c r="A751" t="s">
        <v>72</v>
      </c>
      <c r="B751" t="s">
        <v>7840</v>
      </c>
      <c r="C751" t="s">
        <v>74</v>
      </c>
      <c r="D751" t="s">
        <v>74</v>
      </c>
      <c r="E751" t="s">
        <v>74</v>
      </c>
      <c r="F751" t="s">
        <v>7840</v>
      </c>
      <c r="G751" t="s">
        <v>74</v>
      </c>
      <c r="H751" t="s">
        <v>74</v>
      </c>
      <c r="I751" t="s">
        <v>7841</v>
      </c>
      <c r="J751" t="s">
        <v>7828</v>
      </c>
      <c r="K751" t="s">
        <v>74</v>
      </c>
      <c r="L751" t="s">
        <v>74</v>
      </c>
      <c r="M751" t="s">
        <v>77</v>
      </c>
      <c r="N751" t="s">
        <v>1188</v>
      </c>
      <c r="O751" t="s">
        <v>7829</v>
      </c>
      <c r="P751" t="s">
        <v>7830</v>
      </c>
      <c r="Q751" t="s">
        <v>7831</v>
      </c>
      <c r="R751" t="s">
        <v>74</v>
      </c>
      <c r="S751" t="s">
        <v>74</v>
      </c>
      <c r="T751" t="s">
        <v>74</v>
      </c>
      <c r="U751" t="s">
        <v>74</v>
      </c>
      <c r="V751" t="s">
        <v>7842</v>
      </c>
      <c r="W751" t="s">
        <v>74</v>
      </c>
      <c r="X751" t="s">
        <v>74</v>
      </c>
      <c r="Y751" t="s">
        <v>7843</v>
      </c>
      <c r="Z751" t="s">
        <v>74</v>
      </c>
      <c r="AA751" t="s">
        <v>74</v>
      </c>
      <c r="AB751" t="s">
        <v>74</v>
      </c>
      <c r="AC751" t="s">
        <v>74</v>
      </c>
      <c r="AD751" t="s">
        <v>74</v>
      </c>
      <c r="AE751" t="s">
        <v>74</v>
      </c>
      <c r="AF751" t="s">
        <v>74</v>
      </c>
      <c r="AG751">
        <v>0</v>
      </c>
      <c r="AH751">
        <v>3</v>
      </c>
      <c r="AI751">
        <v>3</v>
      </c>
      <c r="AJ751">
        <v>0</v>
      </c>
      <c r="AK751">
        <v>2</v>
      </c>
      <c r="AL751" t="s">
        <v>7025</v>
      </c>
      <c r="AM751" t="s">
        <v>109</v>
      </c>
      <c r="AN751" t="s">
        <v>7026</v>
      </c>
      <c r="AO751" t="s">
        <v>7834</v>
      </c>
      <c r="AP751" t="s">
        <v>74</v>
      </c>
      <c r="AQ751" t="s">
        <v>74</v>
      </c>
      <c r="AR751" t="s">
        <v>7835</v>
      </c>
      <c r="AS751" t="s">
        <v>7836</v>
      </c>
      <c r="AT751" t="s">
        <v>74</v>
      </c>
      <c r="AU751">
        <v>1994</v>
      </c>
      <c r="AV751">
        <v>25</v>
      </c>
      <c r="AW751" t="s">
        <v>330</v>
      </c>
      <c r="AX751" t="s">
        <v>74</v>
      </c>
      <c r="AY751" t="s">
        <v>74</v>
      </c>
      <c r="AZ751" t="s">
        <v>74</v>
      </c>
      <c r="BA751" t="s">
        <v>74</v>
      </c>
      <c r="BB751">
        <v>11</v>
      </c>
      <c r="BC751">
        <v>19</v>
      </c>
      <c r="BD751" t="s">
        <v>74</v>
      </c>
      <c r="BE751" t="s">
        <v>7844</v>
      </c>
      <c r="BF751" t="str">
        <f>HYPERLINK("http://dx.doi.org/10.1016/0265-931X(94)90004-3","http://dx.doi.org/10.1016/0265-931X(94)90004-3")</f>
        <v>http://dx.doi.org/10.1016/0265-931X(94)90004-3</v>
      </c>
      <c r="BG751" t="s">
        <v>74</v>
      </c>
      <c r="BH751" t="s">
        <v>74</v>
      </c>
      <c r="BI751">
        <v>9</v>
      </c>
      <c r="BJ751" t="s">
        <v>4279</v>
      </c>
      <c r="BK751" t="s">
        <v>1201</v>
      </c>
      <c r="BL751" t="s">
        <v>94</v>
      </c>
      <c r="BM751" t="s">
        <v>7838</v>
      </c>
      <c r="BN751" t="s">
        <v>74</v>
      </c>
      <c r="BO751" t="s">
        <v>74</v>
      </c>
      <c r="BP751" t="s">
        <v>74</v>
      </c>
      <c r="BQ751" t="s">
        <v>74</v>
      </c>
      <c r="BR751" t="s">
        <v>96</v>
      </c>
      <c r="BS751" t="s">
        <v>7845</v>
      </c>
      <c r="BT751" t="str">
        <f>HYPERLINK("https%3A%2F%2Fwww.webofscience.com%2Fwos%2Fwoscc%2Ffull-record%2FWOS:A1994PU24700003","View Full Record in Web of Science")</f>
        <v>View Full Record in Web of Science</v>
      </c>
    </row>
    <row r="752" spans="1:72" x14ac:dyDescent="0.15">
      <c r="A752" t="s">
        <v>72</v>
      </c>
      <c r="B752" t="s">
        <v>7846</v>
      </c>
      <c r="C752" t="s">
        <v>74</v>
      </c>
      <c r="D752" t="s">
        <v>74</v>
      </c>
      <c r="E752" t="s">
        <v>74</v>
      </c>
      <c r="F752" t="s">
        <v>7846</v>
      </c>
      <c r="G752" t="s">
        <v>74</v>
      </c>
      <c r="H752" t="s">
        <v>74</v>
      </c>
      <c r="I752" t="s">
        <v>7847</v>
      </c>
      <c r="J752" t="s">
        <v>7828</v>
      </c>
      <c r="K752" t="s">
        <v>74</v>
      </c>
      <c r="L752" t="s">
        <v>74</v>
      </c>
      <c r="M752" t="s">
        <v>77</v>
      </c>
      <c r="N752" t="s">
        <v>1188</v>
      </c>
      <c r="O752" t="s">
        <v>7829</v>
      </c>
      <c r="P752" t="s">
        <v>7830</v>
      </c>
      <c r="Q752" t="s">
        <v>7831</v>
      </c>
      <c r="R752" t="s">
        <v>74</v>
      </c>
      <c r="S752" t="s">
        <v>74</v>
      </c>
      <c r="T752" t="s">
        <v>74</v>
      </c>
      <c r="U752" t="s">
        <v>74</v>
      </c>
      <c r="V752" t="s">
        <v>7848</v>
      </c>
      <c r="W752" t="s">
        <v>74</v>
      </c>
      <c r="X752" t="s">
        <v>74</v>
      </c>
      <c r="Y752" t="s">
        <v>7849</v>
      </c>
      <c r="Z752" t="s">
        <v>74</v>
      </c>
      <c r="AA752" t="s">
        <v>74</v>
      </c>
      <c r="AB752" t="s">
        <v>74</v>
      </c>
      <c r="AC752" t="s">
        <v>74</v>
      </c>
      <c r="AD752" t="s">
        <v>74</v>
      </c>
      <c r="AE752" t="s">
        <v>74</v>
      </c>
      <c r="AF752" t="s">
        <v>74</v>
      </c>
      <c r="AG752">
        <v>0</v>
      </c>
      <c r="AH752">
        <v>51</v>
      </c>
      <c r="AI752">
        <v>53</v>
      </c>
      <c r="AJ752">
        <v>1</v>
      </c>
      <c r="AK752">
        <v>21</v>
      </c>
      <c r="AL752" t="s">
        <v>7025</v>
      </c>
      <c r="AM752" t="s">
        <v>109</v>
      </c>
      <c r="AN752" t="s">
        <v>7026</v>
      </c>
      <c r="AO752" t="s">
        <v>7834</v>
      </c>
      <c r="AP752" t="s">
        <v>74</v>
      </c>
      <c r="AQ752" t="s">
        <v>74</v>
      </c>
      <c r="AR752" t="s">
        <v>7835</v>
      </c>
      <c r="AS752" t="s">
        <v>7836</v>
      </c>
      <c r="AT752" t="s">
        <v>74</v>
      </c>
      <c r="AU752">
        <v>1994</v>
      </c>
      <c r="AV752">
        <v>25</v>
      </c>
      <c r="AW752" t="s">
        <v>330</v>
      </c>
      <c r="AX752" t="s">
        <v>74</v>
      </c>
      <c r="AY752" t="s">
        <v>74</v>
      </c>
      <c r="AZ752" t="s">
        <v>74</v>
      </c>
      <c r="BA752" t="s">
        <v>74</v>
      </c>
      <c r="BB752">
        <v>21</v>
      </c>
      <c r="BC752">
        <v>35</v>
      </c>
      <c r="BD752" t="s">
        <v>74</v>
      </c>
      <c r="BE752" t="s">
        <v>7850</v>
      </c>
      <c r="BF752" t="str">
        <f>HYPERLINK("http://dx.doi.org/10.1016/0265-931X(94)90005-1","http://dx.doi.org/10.1016/0265-931X(94)90005-1")</f>
        <v>http://dx.doi.org/10.1016/0265-931X(94)90005-1</v>
      </c>
      <c r="BG752" t="s">
        <v>74</v>
      </c>
      <c r="BH752" t="s">
        <v>74</v>
      </c>
      <c r="BI752">
        <v>15</v>
      </c>
      <c r="BJ752" t="s">
        <v>4279</v>
      </c>
      <c r="BK752" t="s">
        <v>1201</v>
      </c>
      <c r="BL752" t="s">
        <v>94</v>
      </c>
      <c r="BM752" t="s">
        <v>7838</v>
      </c>
      <c r="BN752" t="s">
        <v>74</v>
      </c>
      <c r="BO752" t="s">
        <v>74</v>
      </c>
      <c r="BP752" t="s">
        <v>74</v>
      </c>
      <c r="BQ752" t="s">
        <v>74</v>
      </c>
      <c r="BR752" t="s">
        <v>96</v>
      </c>
      <c r="BS752" t="s">
        <v>7851</v>
      </c>
      <c r="BT752" t="str">
        <f>HYPERLINK("https%3A%2F%2Fwww.webofscience.com%2Fwos%2Fwoscc%2Ffull-record%2FWOS:A1994PU24700004","View Full Record in Web of Science")</f>
        <v>View Full Record in Web of Science</v>
      </c>
    </row>
    <row r="753" spans="1:72" x14ac:dyDescent="0.15">
      <c r="A753" t="s">
        <v>72</v>
      </c>
      <c r="B753" t="s">
        <v>7852</v>
      </c>
      <c r="C753" t="s">
        <v>74</v>
      </c>
      <c r="D753" t="s">
        <v>74</v>
      </c>
      <c r="E753" t="s">
        <v>74</v>
      </c>
      <c r="F753" t="s">
        <v>7852</v>
      </c>
      <c r="G753" t="s">
        <v>74</v>
      </c>
      <c r="H753" t="s">
        <v>74</v>
      </c>
      <c r="I753" t="s">
        <v>7853</v>
      </c>
      <c r="J753" t="s">
        <v>7828</v>
      </c>
      <c r="K753" t="s">
        <v>74</v>
      </c>
      <c r="L753" t="s">
        <v>74</v>
      </c>
      <c r="M753" t="s">
        <v>77</v>
      </c>
      <c r="N753" t="s">
        <v>1188</v>
      </c>
      <c r="O753" t="s">
        <v>7829</v>
      </c>
      <c r="P753" t="s">
        <v>7830</v>
      </c>
      <c r="Q753" t="s">
        <v>7831</v>
      </c>
      <c r="R753" t="s">
        <v>74</v>
      </c>
      <c r="S753" t="s">
        <v>74</v>
      </c>
      <c r="T753" t="s">
        <v>74</v>
      </c>
      <c r="U753" t="s">
        <v>74</v>
      </c>
      <c r="V753" t="s">
        <v>7854</v>
      </c>
      <c r="W753" t="s">
        <v>74</v>
      </c>
      <c r="X753" t="s">
        <v>74</v>
      </c>
      <c r="Y753" t="s">
        <v>7855</v>
      </c>
      <c r="Z753" t="s">
        <v>74</v>
      </c>
      <c r="AA753" t="s">
        <v>74</v>
      </c>
      <c r="AB753" t="s">
        <v>74</v>
      </c>
      <c r="AC753" t="s">
        <v>74</v>
      </c>
      <c r="AD753" t="s">
        <v>74</v>
      </c>
      <c r="AE753" t="s">
        <v>74</v>
      </c>
      <c r="AF753" t="s">
        <v>74</v>
      </c>
      <c r="AG753">
        <v>0</v>
      </c>
      <c r="AH753">
        <v>33</v>
      </c>
      <c r="AI753">
        <v>33</v>
      </c>
      <c r="AJ753">
        <v>0</v>
      </c>
      <c r="AK753">
        <v>5</v>
      </c>
      <c r="AL753" t="s">
        <v>7025</v>
      </c>
      <c r="AM753" t="s">
        <v>109</v>
      </c>
      <c r="AN753" t="s">
        <v>7026</v>
      </c>
      <c r="AO753" t="s">
        <v>7834</v>
      </c>
      <c r="AP753" t="s">
        <v>74</v>
      </c>
      <c r="AQ753" t="s">
        <v>74</v>
      </c>
      <c r="AR753" t="s">
        <v>7835</v>
      </c>
      <c r="AS753" t="s">
        <v>7836</v>
      </c>
      <c r="AT753" t="s">
        <v>74</v>
      </c>
      <c r="AU753">
        <v>1994</v>
      </c>
      <c r="AV753">
        <v>25</v>
      </c>
      <c r="AW753" t="s">
        <v>330</v>
      </c>
      <c r="AX753" t="s">
        <v>74</v>
      </c>
      <c r="AY753" t="s">
        <v>74</v>
      </c>
      <c r="AZ753" t="s">
        <v>74</v>
      </c>
      <c r="BA753" t="s">
        <v>74</v>
      </c>
      <c r="BB753">
        <v>37</v>
      </c>
      <c r="BC753">
        <v>55</v>
      </c>
      <c r="BD753" t="s">
        <v>74</v>
      </c>
      <c r="BE753" t="s">
        <v>7856</v>
      </c>
      <c r="BF753" t="str">
        <f>HYPERLINK("http://dx.doi.org/10.1016/0265-931X(94)90006-X","http://dx.doi.org/10.1016/0265-931X(94)90006-X")</f>
        <v>http://dx.doi.org/10.1016/0265-931X(94)90006-X</v>
      </c>
      <c r="BG753" t="s">
        <v>74</v>
      </c>
      <c r="BH753" t="s">
        <v>74</v>
      </c>
      <c r="BI753">
        <v>19</v>
      </c>
      <c r="BJ753" t="s">
        <v>4279</v>
      </c>
      <c r="BK753" t="s">
        <v>1201</v>
      </c>
      <c r="BL753" t="s">
        <v>94</v>
      </c>
      <c r="BM753" t="s">
        <v>7838</v>
      </c>
      <c r="BN753" t="s">
        <v>74</v>
      </c>
      <c r="BO753" t="s">
        <v>74</v>
      </c>
      <c r="BP753" t="s">
        <v>74</v>
      </c>
      <c r="BQ753" t="s">
        <v>74</v>
      </c>
      <c r="BR753" t="s">
        <v>96</v>
      </c>
      <c r="BS753" t="s">
        <v>7857</v>
      </c>
      <c r="BT753" t="str">
        <f>HYPERLINK("https%3A%2F%2Fwww.webofscience.com%2Fwos%2Fwoscc%2Ffull-record%2FWOS:A1994PU24700005","View Full Record in Web of Science")</f>
        <v>View Full Record in Web of Science</v>
      </c>
    </row>
    <row r="754" spans="1:72" x14ac:dyDescent="0.15">
      <c r="A754" t="s">
        <v>72</v>
      </c>
      <c r="B754" t="s">
        <v>7858</v>
      </c>
      <c r="C754" t="s">
        <v>74</v>
      </c>
      <c r="D754" t="s">
        <v>74</v>
      </c>
      <c r="E754" t="s">
        <v>74</v>
      </c>
      <c r="F754" t="s">
        <v>7858</v>
      </c>
      <c r="G754" t="s">
        <v>74</v>
      </c>
      <c r="H754" t="s">
        <v>74</v>
      </c>
      <c r="I754" t="s">
        <v>7859</v>
      </c>
      <c r="J754" t="s">
        <v>7828</v>
      </c>
      <c r="K754" t="s">
        <v>74</v>
      </c>
      <c r="L754" t="s">
        <v>74</v>
      </c>
      <c r="M754" t="s">
        <v>77</v>
      </c>
      <c r="N754" t="s">
        <v>1188</v>
      </c>
      <c r="O754" t="s">
        <v>7829</v>
      </c>
      <c r="P754" t="s">
        <v>7830</v>
      </c>
      <c r="Q754" t="s">
        <v>7831</v>
      </c>
      <c r="R754" t="s">
        <v>74</v>
      </c>
      <c r="S754" t="s">
        <v>74</v>
      </c>
      <c r="T754" t="s">
        <v>74</v>
      </c>
      <c r="U754" t="s">
        <v>74</v>
      </c>
      <c r="V754" t="s">
        <v>7860</v>
      </c>
      <c r="W754" t="s">
        <v>74</v>
      </c>
      <c r="X754" t="s">
        <v>74</v>
      </c>
      <c r="Y754" t="s">
        <v>7861</v>
      </c>
      <c r="Z754" t="s">
        <v>74</v>
      </c>
      <c r="AA754" t="s">
        <v>74</v>
      </c>
      <c r="AB754" t="s">
        <v>74</v>
      </c>
      <c r="AC754" t="s">
        <v>74</v>
      </c>
      <c r="AD754" t="s">
        <v>74</v>
      </c>
      <c r="AE754" t="s">
        <v>74</v>
      </c>
      <c r="AF754" t="s">
        <v>74</v>
      </c>
      <c r="AG754">
        <v>0</v>
      </c>
      <c r="AH754">
        <v>8</v>
      </c>
      <c r="AI754">
        <v>8</v>
      </c>
      <c r="AJ754">
        <v>0</v>
      </c>
      <c r="AK754">
        <v>3</v>
      </c>
      <c r="AL754" t="s">
        <v>7025</v>
      </c>
      <c r="AM754" t="s">
        <v>109</v>
      </c>
      <c r="AN754" t="s">
        <v>7026</v>
      </c>
      <c r="AO754" t="s">
        <v>7834</v>
      </c>
      <c r="AP754" t="s">
        <v>74</v>
      </c>
      <c r="AQ754" t="s">
        <v>74</v>
      </c>
      <c r="AR754" t="s">
        <v>7835</v>
      </c>
      <c r="AS754" t="s">
        <v>7836</v>
      </c>
      <c r="AT754" t="s">
        <v>74</v>
      </c>
      <c r="AU754">
        <v>1994</v>
      </c>
      <c r="AV754">
        <v>25</v>
      </c>
      <c r="AW754" t="s">
        <v>330</v>
      </c>
      <c r="AX754" t="s">
        <v>74</v>
      </c>
      <c r="AY754" t="s">
        <v>74</v>
      </c>
      <c r="AZ754" t="s">
        <v>74</v>
      </c>
      <c r="BA754" t="s">
        <v>74</v>
      </c>
      <c r="BB754">
        <v>57</v>
      </c>
      <c r="BC754">
        <v>63</v>
      </c>
      <c r="BD754" t="s">
        <v>74</v>
      </c>
      <c r="BE754" t="s">
        <v>7862</v>
      </c>
      <c r="BF754" t="str">
        <f>HYPERLINK("http://dx.doi.org/10.1016/0265-931X(94)90007-8","http://dx.doi.org/10.1016/0265-931X(94)90007-8")</f>
        <v>http://dx.doi.org/10.1016/0265-931X(94)90007-8</v>
      </c>
      <c r="BG754" t="s">
        <v>74</v>
      </c>
      <c r="BH754" t="s">
        <v>74</v>
      </c>
      <c r="BI754">
        <v>7</v>
      </c>
      <c r="BJ754" t="s">
        <v>4279</v>
      </c>
      <c r="BK754" t="s">
        <v>1201</v>
      </c>
      <c r="BL754" t="s">
        <v>94</v>
      </c>
      <c r="BM754" t="s">
        <v>7838</v>
      </c>
      <c r="BN754" t="s">
        <v>74</v>
      </c>
      <c r="BO754" t="s">
        <v>74</v>
      </c>
      <c r="BP754" t="s">
        <v>74</v>
      </c>
      <c r="BQ754" t="s">
        <v>74</v>
      </c>
      <c r="BR754" t="s">
        <v>96</v>
      </c>
      <c r="BS754" t="s">
        <v>7863</v>
      </c>
      <c r="BT754" t="str">
        <f>HYPERLINK("https%3A%2F%2Fwww.webofscience.com%2Fwos%2Fwoscc%2Ffull-record%2FWOS:A1994PU24700006","View Full Record in Web of Science")</f>
        <v>View Full Record in Web of Science</v>
      </c>
    </row>
    <row r="755" spans="1:72" x14ac:dyDescent="0.15">
      <c r="A755" t="s">
        <v>72</v>
      </c>
      <c r="B755" t="s">
        <v>7864</v>
      </c>
      <c r="C755" t="s">
        <v>74</v>
      </c>
      <c r="D755" t="s">
        <v>74</v>
      </c>
      <c r="E755" t="s">
        <v>74</v>
      </c>
      <c r="F755" t="s">
        <v>7864</v>
      </c>
      <c r="G755" t="s">
        <v>74</v>
      </c>
      <c r="H755" t="s">
        <v>74</v>
      </c>
      <c r="I755" t="s">
        <v>7865</v>
      </c>
      <c r="J755" t="s">
        <v>7828</v>
      </c>
      <c r="K755" t="s">
        <v>74</v>
      </c>
      <c r="L755" t="s">
        <v>74</v>
      </c>
      <c r="M755" t="s">
        <v>77</v>
      </c>
      <c r="N755" t="s">
        <v>1188</v>
      </c>
      <c r="O755" t="s">
        <v>7829</v>
      </c>
      <c r="P755" t="s">
        <v>7830</v>
      </c>
      <c r="Q755" t="s">
        <v>7831</v>
      </c>
      <c r="R755" t="s">
        <v>74</v>
      </c>
      <c r="S755" t="s">
        <v>74</v>
      </c>
      <c r="T755" t="s">
        <v>74</v>
      </c>
      <c r="U755" t="s">
        <v>74</v>
      </c>
      <c r="V755" t="s">
        <v>7866</v>
      </c>
      <c r="W755" t="s">
        <v>74</v>
      </c>
      <c r="X755" t="s">
        <v>74</v>
      </c>
      <c r="Y755" t="s">
        <v>7867</v>
      </c>
      <c r="Z755" t="s">
        <v>74</v>
      </c>
      <c r="AA755" t="s">
        <v>7868</v>
      </c>
      <c r="AB755" t="s">
        <v>7869</v>
      </c>
      <c r="AC755" t="s">
        <v>74</v>
      </c>
      <c r="AD755" t="s">
        <v>74</v>
      </c>
      <c r="AE755" t="s">
        <v>74</v>
      </c>
      <c r="AF755" t="s">
        <v>74</v>
      </c>
      <c r="AG755">
        <v>0</v>
      </c>
      <c r="AH755">
        <v>7</v>
      </c>
      <c r="AI755">
        <v>8</v>
      </c>
      <c r="AJ755">
        <v>0</v>
      </c>
      <c r="AK755">
        <v>1</v>
      </c>
      <c r="AL755" t="s">
        <v>7025</v>
      </c>
      <c r="AM755" t="s">
        <v>109</v>
      </c>
      <c r="AN755" t="s">
        <v>7026</v>
      </c>
      <c r="AO755" t="s">
        <v>7834</v>
      </c>
      <c r="AP755" t="s">
        <v>74</v>
      </c>
      <c r="AQ755" t="s">
        <v>74</v>
      </c>
      <c r="AR755" t="s">
        <v>7835</v>
      </c>
      <c r="AS755" t="s">
        <v>7836</v>
      </c>
      <c r="AT755" t="s">
        <v>74</v>
      </c>
      <c r="AU755">
        <v>1994</v>
      </c>
      <c r="AV755">
        <v>25</v>
      </c>
      <c r="AW755" t="s">
        <v>330</v>
      </c>
      <c r="AX755" t="s">
        <v>74</v>
      </c>
      <c r="AY755" t="s">
        <v>74</v>
      </c>
      <c r="AZ755" t="s">
        <v>74</v>
      </c>
      <c r="BA755" t="s">
        <v>74</v>
      </c>
      <c r="BB755">
        <v>65</v>
      </c>
      <c r="BC755">
        <v>84</v>
      </c>
      <c r="BD755" t="s">
        <v>74</v>
      </c>
      <c r="BE755" t="s">
        <v>7870</v>
      </c>
      <c r="BF755" t="str">
        <f>HYPERLINK("http://dx.doi.org/10.1016/0265-931X(94)90008-6","http://dx.doi.org/10.1016/0265-931X(94)90008-6")</f>
        <v>http://dx.doi.org/10.1016/0265-931X(94)90008-6</v>
      </c>
      <c r="BG755" t="s">
        <v>74</v>
      </c>
      <c r="BH755" t="s">
        <v>74</v>
      </c>
      <c r="BI755">
        <v>20</v>
      </c>
      <c r="BJ755" t="s">
        <v>4279</v>
      </c>
      <c r="BK755" t="s">
        <v>1201</v>
      </c>
      <c r="BL755" t="s">
        <v>94</v>
      </c>
      <c r="BM755" t="s">
        <v>7838</v>
      </c>
      <c r="BN755" t="s">
        <v>74</v>
      </c>
      <c r="BO755" t="s">
        <v>74</v>
      </c>
      <c r="BP755" t="s">
        <v>74</v>
      </c>
      <c r="BQ755" t="s">
        <v>74</v>
      </c>
      <c r="BR755" t="s">
        <v>96</v>
      </c>
      <c r="BS755" t="s">
        <v>7871</v>
      </c>
      <c r="BT755" t="str">
        <f>HYPERLINK("https%3A%2F%2Fwww.webofscience.com%2Fwos%2Fwoscc%2Ffull-record%2FWOS:A1994PU24700007","View Full Record in Web of Science")</f>
        <v>View Full Record in Web of Science</v>
      </c>
    </row>
    <row r="756" spans="1:72" x14ac:dyDescent="0.15">
      <c r="A756" t="s">
        <v>72</v>
      </c>
      <c r="B756" t="s">
        <v>7872</v>
      </c>
      <c r="C756" t="s">
        <v>74</v>
      </c>
      <c r="D756" t="s">
        <v>74</v>
      </c>
      <c r="E756" t="s">
        <v>74</v>
      </c>
      <c r="F756" t="s">
        <v>7872</v>
      </c>
      <c r="G756" t="s">
        <v>74</v>
      </c>
      <c r="H756" t="s">
        <v>74</v>
      </c>
      <c r="I756" t="s">
        <v>7873</v>
      </c>
      <c r="J756" t="s">
        <v>7828</v>
      </c>
      <c r="K756" t="s">
        <v>74</v>
      </c>
      <c r="L756" t="s">
        <v>74</v>
      </c>
      <c r="M756" t="s">
        <v>77</v>
      </c>
      <c r="N756" t="s">
        <v>1188</v>
      </c>
      <c r="O756" t="s">
        <v>7829</v>
      </c>
      <c r="P756" t="s">
        <v>7830</v>
      </c>
      <c r="Q756" t="s">
        <v>7831</v>
      </c>
      <c r="R756" t="s">
        <v>74</v>
      </c>
      <c r="S756" t="s">
        <v>74</v>
      </c>
      <c r="T756" t="s">
        <v>74</v>
      </c>
      <c r="U756" t="s">
        <v>74</v>
      </c>
      <c r="V756" t="s">
        <v>7874</v>
      </c>
      <c r="W756" t="s">
        <v>74</v>
      </c>
      <c r="X756" t="s">
        <v>74</v>
      </c>
      <c r="Y756" t="s">
        <v>7875</v>
      </c>
      <c r="Z756" t="s">
        <v>74</v>
      </c>
      <c r="AA756" t="s">
        <v>7876</v>
      </c>
      <c r="AB756" t="s">
        <v>7877</v>
      </c>
      <c r="AC756" t="s">
        <v>74</v>
      </c>
      <c r="AD756" t="s">
        <v>74</v>
      </c>
      <c r="AE756" t="s">
        <v>74</v>
      </c>
      <c r="AF756" t="s">
        <v>74</v>
      </c>
      <c r="AG756">
        <v>0</v>
      </c>
      <c r="AH756">
        <v>11</v>
      </c>
      <c r="AI756">
        <v>11</v>
      </c>
      <c r="AJ756">
        <v>0</v>
      </c>
      <c r="AK756">
        <v>9</v>
      </c>
      <c r="AL756" t="s">
        <v>7025</v>
      </c>
      <c r="AM756" t="s">
        <v>109</v>
      </c>
      <c r="AN756" t="s">
        <v>7026</v>
      </c>
      <c r="AO756" t="s">
        <v>7834</v>
      </c>
      <c r="AP756" t="s">
        <v>74</v>
      </c>
      <c r="AQ756" t="s">
        <v>74</v>
      </c>
      <c r="AR756" t="s">
        <v>7835</v>
      </c>
      <c r="AS756" t="s">
        <v>7836</v>
      </c>
      <c r="AT756" t="s">
        <v>74</v>
      </c>
      <c r="AU756">
        <v>1994</v>
      </c>
      <c r="AV756">
        <v>25</v>
      </c>
      <c r="AW756" t="s">
        <v>330</v>
      </c>
      <c r="AX756" t="s">
        <v>74</v>
      </c>
      <c r="AY756" t="s">
        <v>74</v>
      </c>
      <c r="AZ756" t="s">
        <v>74</v>
      </c>
      <c r="BA756" t="s">
        <v>74</v>
      </c>
      <c r="BB756">
        <v>85</v>
      </c>
      <c r="BC756">
        <v>98</v>
      </c>
      <c r="BD756" t="s">
        <v>74</v>
      </c>
      <c r="BE756" t="s">
        <v>7878</v>
      </c>
      <c r="BF756" t="str">
        <f>HYPERLINK("http://dx.doi.org/10.1016/0265-931X(94)90009-4","http://dx.doi.org/10.1016/0265-931X(94)90009-4")</f>
        <v>http://dx.doi.org/10.1016/0265-931X(94)90009-4</v>
      </c>
      <c r="BG756" t="s">
        <v>74</v>
      </c>
      <c r="BH756" t="s">
        <v>74</v>
      </c>
      <c r="BI756">
        <v>14</v>
      </c>
      <c r="BJ756" t="s">
        <v>4279</v>
      </c>
      <c r="BK756" t="s">
        <v>1201</v>
      </c>
      <c r="BL756" t="s">
        <v>94</v>
      </c>
      <c r="BM756" t="s">
        <v>7838</v>
      </c>
      <c r="BN756" t="s">
        <v>74</v>
      </c>
      <c r="BO756" t="s">
        <v>74</v>
      </c>
      <c r="BP756" t="s">
        <v>74</v>
      </c>
      <c r="BQ756" t="s">
        <v>74</v>
      </c>
      <c r="BR756" t="s">
        <v>96</v>
      </c>
      <c r="BS756" t="s">
        <v>7879</v>
      </c>
      <c r="BT756" t="str">
        <f>HYPERLINK("https%3A%2F%2Fwww.webofscience.com%2Fwos%2Fwoscc%2Ffull-record%2FWOS:A1994PU24700008","View Full Record in Web of Science")</f>
        <v>View Full Record in Web of Science</v>
      </c>
    </row>
    <row r="757" spans="1:72" x14ac:dyDescent="0.15">
      <c r="A757" t="s">
        <v>72</v>
      </c>
      <c r="B757" t="s">
        <v>7880</v>
      </c>
      <c r="C757" t="s">
        <v>74</v>
      </c>
      <c r="D757" t="s">
        <v>74</v>
      </c>
      <c r="E757" t="s">
        <v>74</v>
      </c>
      <c r="F757" t="s">
        <v>7880</v>
      </c>
      <c r="G757" t="s">
        <v>74</v>
      </c>
      <c r="H757" t="s">
        <v>74</v>
      </c>
      <c r="I757" t="s">
        <v>7881</v>
      </c>
      <c r="J757" t="s">
        <v>7828</v>
      </c>
      <c r="K757" t="s">
        <v>74</v>
      </c>
      <c r="L757" t="s">
        <v>74</v>
      </c>
      <c r="M757" t="s">
        <v>77</v>
      </c>
      <c r="N757" t="s">
        <v>1188</v>
      </c>
      <c r="O757" t="s">
        <v>7829</v>
      </c>
      <c r="P757" t="s">
        <v>7830</v>
      </c>
      <c r="Q757" t="s">
        <v>7831</v>
      </c>
      <c r="R757" t="s">
        <v>74</v>
      </c>
      <c r="S757" t="s">
        <v>74</v>
      </c>
      <c r="T757" t="s">
        <v>74</v>
      </c>
      <c r="U757" t="s">
        <v>74</v>
      </c>
      <c r="V757" t="s">
        <v>7882</v>
      </c>
      <c r="W757" t="s">
        <v>74</v>
      </c>
      <c r="X757" t="s">
        <v>74</v>
      </c>
      <c r="Y757" t="s">
        <v>7883</v>
      </c>
      <c r="Z757" t="s">
        <v>74</v>
      </c>
      <c r="AA757" t="s">
        <v>74</v>
      </c>
      <c r="AB757" t="s">
        <v>7884</v>
      </c>
      <c r="AC757" t="s">
        <v>74</v>
      </c>
      <c r="AD757" t="s">
        <v>74</v>
      </c>
      <c r="AE757" t="s">
        <v>74</v>
      </c>
      <c r="AF757" t="s">
        <v>74</v>
      </c>
      <c r="AG757">
        <v>0</v>
      </c>
      <c r="AH757">
        <v>46</v>
      </c>
      <c r="AI757">
        <v>47</v>
      </c>
      <c r="AJ757">
        <v>1</v>
      </c>
      <c r="AK757">
        <v>11</v>
      </c>
      <c r="AL757" t="s">
        <v>7025</v>
      </c>
      <c r="AM757" t="s">
        <v>109</v>
      </c>
      <c r="AN757" t="s">
        <v>7026</v>
      </c>
      <c r="AO757" t="s">
        <v>7834</v>
      </c>
      <c r="AP757" t="s">
        <v>74</v>
      </c>
      <c r="AQ757" t="s">
        <v>74</v>
      </c>
      <c r="AR757" t="s">
        <v>7835</v>
      </c>
      <c r="AS757" t="s">
        <v>7836</v>
      </c>
      <c r="AT757" t="s">
        <v>74</v>
      </c>
      <c r="AU757">
        <v>1994</v>
      </c>
      <c r="AV757">
        <v>25</v>
      </c>
      <c r="AW757" t="s">
        <v>330</v>
      </c>
      <c r="AX757" t="s">
        <v>74</v>
      </c>
      <c r="AY757" t="s">
        <v>74</v>
      </c>
      <c r="AZ757" t="s">
        <v>74</v>
      </c>
      <c r="BA757" t="s">
        <v>74</v>
      </c>
      <c r="BB757">
        <v>99</v>
      </c>
      <c r="BC757">
        <v>112</v>
      </c>
      <c r="BD757" t="s">
        <v>74</v>
      </c>
      <c r="BE757" t="s">
        <v>7885</v>
      </c>
      <c r="BF757" t="str">
        <f>HYPERLINK("http://dx.doi.org/10.1016/0265-931X(94)90010-8","http://dx.doi.org/10.1016/0265-931X(94)90010-8")</f>
        <v>http://dx.doi.org/10.1016/0265-931X(94)90010-8</v>
      </c>
      <c r="BG757" t="s">
        <v>74</v>
      </c>
      <c r="BH757" t="s">
        <v>74</v>
      </c>
      <c r="BI757">
        <v>14</v>
      </c>
      <c r="BJ757" t="s">
        <v>4279</v>
      </c>
      <c r="BK757" t="s">
        <v>1201</v>
      </c>
      <c r="BL757" t="s">
        <v>94</v>
      </c>
      <c r="BM757" t="s">
        <v>7838</v>
      </c>
      <c r="BN757" t="s">
        <v>74</v>
      </c>
      <c r="BO757" t="s">
        <v>74</v>
      </c>
      <c r="BP757" t="s">
        <v>74</v>
      </c>
      <c r="BQ757" t="s">
        <v>74</v>
      </c>
      <c r="BR757" t="s">
        <v>96</v>
      </c>
      <c r="BS757" t="s">
        <v>7886</v>
      </c>
      <c r="BT757" t="str">
        <f>HYPERLINK("https%3A%2F%2Fwww.webofscience.com%2Fwos%2Fwoscc%2Ffull-record%2FWOS:A1994PU24700009","View Full Record in Web of Science")</f>
        <v>View Full Record in Web of Science</v>
      </c>
    </row>
    <row r="758" spans="1:72" x14ac:dyDescent="0.15">
      <c r="A758" t="s">
        <v>72</v>
      </c>
      <c r="B758" t="s">
        <v>7887</v>
      </c>
      <c r="C758" t="s">
        <v>74</v>
      </c>
      <c r="D758" t="s">
        <v>74</v>
      </c>
      <c r="E758" t="s">
        <v>74</v>
      </c>
      <c r="F758" t="s">
        <v>7887</v>
      </c>
      <c r="G758" t="s">
        <v>74</v>
      </c>
      <c r="H758" t="s">
        <v>74</v>
      </c>
      <c r="I758" t="s">
        <v>7888</v>
      </c>
      <c r="J758" t="s">
        <v>7828</v>
      </c>
      <c r="K758" t="s">
        <v>74</v>
      </c>
      <c r="L758" t="s">
        <v>74</v>
      </c>
      <c r="M758" t="s">
        <v>77</v>
      </c>
      <c r="N758" t="s">
        <v>1188</v>
      </c>
      <c r="O758" t="s">
        <v>7829</v>
      </c>
      <c r="P758" t="s">
        <v>7830</v>
      </c>
      <c r="Q758" t="s">
        <v>7831</v>
      </c>
      <c r="R758" t="s">
        <v>74</v>
      </c>
      <c r="S758" t="s">
        <v>74</v>
      </c>
      <c r="T758" t="s">
        <v>74</v>
      </c>
      <c r="U758" t="s">
        <v>74</v>
      </c>
      <c r="V758" t="s">
        <v>7889</v>
      </c>
      <c r="W758" t="s">
        <v>74</v>
      </c>
      <c r="X758" t="s">
        <v>74</v>
      </c>
      <c r="Y758" t="s">
        <v>7890</v>
      </c>
      <c r="Z758" t="s">
        <v>74</v>
      </c>
      <c r="AA758" t="s">
        <v>7891</v>
      </c>
      <c r="AB758" t="s">
        <v>7892</v>
      </c>
      <c r="AC758" t="s">
        <v>74</v>
      </c>
      <c r="AD758" t="s">
        <v>74</v>
      </c>
      <c r="AE758" t="s">
        <v>74</v>
      </c>
      <c r="AF758" t="s">
        <v>74</v>
      </c>
      <c r="AG758">
        <v>0</v>
      </c>
      <c r="AH758">
        <v>53</v>
      </c>
      <c r="AI758">
        <v>59</v>
      </c>
      <c r="AJ758">
        <v>0</v>
      </c>
      <c r="AK758">
        <v>10</v>
      </c>
      <c r="AL758" t="s">
        <v>7025</v>
      </c>
      <c r="AM758" t="s">
        <v>109</v>
      </c>
      <c r="AN758" t="s">
        <v>7026</v>
      </c>
      <c r="AO758" t="s">
        <v>7834</v>
      </c>
      <c r="AP758" t="s">
        <v>74</v>
      </c>
      <c r="AQ758" t="s">
        <v>74</v>
      </c>
      <c r="AR758" t="s">
        <v>7835</v>
      </c>
      <c r="AS758" t="s">
        <v>7836</v>
      </c>
      <c r="AT758" t="s">
        <v>74</v>
      </c>
      <c r="AU758">
        <v>1994</v>
      </c>
      <c r="AV758">
        <v>25</v>
      </c>
      <c r="AW758" t="s">
        <v>330</v>
      </c>
      <c r="AX758" t="s">
        <v>74</v>
      </c>
      <c r="AY758" t="s">
        <v>74</v>
      </c>
      <c r="AZ758" t="s">
        <v>74</v>
      </c>
      <c r="BA758" t="s">
        <v>74</v>
      </c>
      <c r="BB758">
        <v>113</v>
      </c>
      <c r="BC758">
        <v>134</v>
      </c>
      <c r="BD758" t="s">
        <v>74</v>
      </c>
      <c r="BE758" t="s">
        <v>7893</v>
      </c>
      <c r="BF758" t="str">
        <f>HYPERLINK("http://dx.doi.org/10.1016/0265-931X(94)90011-6","http://dx.doi.org/10.1016/0265-931X(94)90011-6")</f>
        <v>http://dx.doi.org/10.1016/0265-931X(94)90011-6</v>
      </c>
      <c r="BG758" t="s">
        <v>74</v>
      </c>
      <c r="BH758" t="s">
        <v>74</v>
      </c>
      <c r="BI758">
        <v>22</v>
      </c>
      <c r="BJ758" t="s">
        <v>4279</v>
      </c>
      <c r="BK758" t="s">
        <v>1201</v>
      </c>
      <c r="BL758" t="s">
        <v>94</v>
      </c>
      <c r="BM758" t="s">
        <v>7838</v>
      </c>
      <c r="BN758" t="s">
        <v>74</v>
      </c>
      <c r="BO758" t="s">
        <v>74</v>
      </c>
      <c r="BP758" t="s">
        <v>74</v>
      </c>
      <c r="BQ758" t="s">
        <v>74</v>
      </c>
      <c r="BR758" t="s">
        <v>96</v>
      </c>
      <c r="BS758" t="s">
        <v>7894</v>
      </c>
      <c r="BT758" t="str">
        <f>HYPERLINK("https%3A%2F%2Fwww.webofscience.com%2Fwos%2Fwoscc%2Ffull-record%2FWOS:A1994PU24700010","View Full Record in Web of Science")</f>
        <v>View Full Record in Web of Science</v>
      </c>
    </row>
    <row r="759" spans="1:72" x14ac:dyDescent="0.15">
      <c r="A759" t="s">
        <v>72</v>
      </c>
      <c r="B759" t="s">
        <v>7895</v>
      </c>
      <c r="C759" t="s">
        <v>74</v>
      </c>
      <c r="D759" t="s">
        <v>74</v>
      </c>
      <c r="E759" t="s">
        <v>74</v>
      </c>
      <c r="F759" t="s">
        <v>7895</v>
      </c>
      <c r="G759" t="s">
        <v>74</v>
      </c>
      <c r="H759" t="s">
        <v>74</v>
      </c>
      <c r="I759" t="s">
        <v>7896</v>
      </c>
      <c r="J759" t="s">
        <v>7828</v>
      </c>
      <c r="K759" t="s">
        <v>74</v>
      </c>
      <c r="L759" t="s">
        <v>74</v>
      </c>
      <c r="M759" t="s">
        <v>77</v>
      </c>
      <c r="N759" t="s">
        <v>1188</v>
      </c>
      <c r="O759" t="s">
        <v>7829</v>
      </c>
      <c r="P759" t="s">
        <v>7830</v>
      </c>
      <c r="Q759" t="s">
        <v>7831</v>
      </c>
      <c r="R759" t="s">
        <v>74</v>
      </c>
      <c r="S759" t="s">
        <v>74</v>
      </c>
      <c r="T759" t="s">
        <v>74</v>
      </c>
      <c r="U759" t="s">
        <v>74</v>
      </c>
      <c r="V759" t="s">
        <v>7897</v>
      </c>
      <c r="W759" t="s">
        <v>74</v>
      </c>
      <c r="X759" t="s">
        <v>74</v>
      </c>
      <c r="Y759" t="s">
        <v>7898</v>
      </c>
      <c r="Z759" t="s">
        <v>74</v>
      </c>
      <c r="AA759" t="s">
        <v>74</v>
      </c>
      <c r="AB759" t="s">
        <v>74</v>
      </c>
      <c r="AC759" t="s">
        <v>74</v>
      </c>
      <c r="AD759" t="s">
        <v>74</v>
      </c>
      <c r="AE759" t="s">
        <v>74</v>
      </c>
      <c r="AF759" t="s">
        <v>74</v>
      </c>
      <c r="AG759">
        <v>0</v>
      </c>
      <c r="AH759">
        <v>17</v>
      </c>
      <c r="AI759">
        <v>18</v>
      </c>
      <c r="AJ759">
        <v>0</v>
      </c>
      <c r="AK759">
        <v>6</v>
      </c>
      <c r="AL759" t="s">
        <v>7025</v>
      </c>
      <c r="AM759" t="s">
        <v>109</v>
      </c>
      <c r="AN759" t="s">
        <v>7026</v>
      </c>
      <c r="AO759" t="s">
        <v>7834</v>
      </c>
      <c r="AP759" t="s">
        <v>74</v>
      </c>
      <c r="AQ759" t="s">
        <v>74</v>
      </c>
      <c r="AR759" t="s">
        <v>7835</v>
      </c>
      <c r="AS759" t="s">
        <v>7836</v>
      </c>
      <c r="AT759" t="s">
        <v>74</v>
      </c>
      <c r="AU759">
        <v>1994</v>
      </c>
      <c r="AV759">
        <v>25</v>
      </c>
      <c r="AW759" t="s">
        <v>330</v>
      </c>
      <c r="AX759" t="s">
        <v>74</v>
      </c>
      <c r="AY759" t="s">
        <v>74</v>
      </c>
      <c r="AZ759" t="s">
        <v>74</v>
      </c>
      <c r="BA759" t="s">
        <v>74</v>
      </c>
      <c r="BB759">
        <v>135</v>
      </c>
      <c r="BC759">
        <v>159</v>
      </c>
      <c r="BD759" t="s">
        <v>74</v>
      </c>
      <c r="BE759" t="s">
        <v>7899</v>
      </c>
      <c r="BF759" t="str">
        <f>HYPERLINK("http://dx.doi.org/10.1016/0265-931X(94)90012-4","http://dx.doi.org/10.1016/0265-931X(94)90012-4")</f>
        <v>http://dx.doi.org/10.1016/0265-931X(94)90012-4</v>
      </c>
      <c r="BG759" t="s">
        <v>74</v>
      </c>
      <c r="BH759" t="s">
        <v>74</v>
      </c>
      <c r="BI759">
        <v>25</v>
      </c>
      <c r="BJ759" t="s">
        <v>4279</v>
      </c>
      <c r="BK759" t="s">
        <v>1201</v>
      </c>
      <c r="BL759" t="s">
        <v>94</v>
      </c>
      <c r="BM759" t="s">
        <v>7838</v>
      </c>
      <c r="BN759" t="s">
        <v>74</v>
      </c>
      <c r="BO759" t="s">
        <v>74</v>
      </c>
      <c r="BP759" t="s">
        <v>74</v>
      </c>
      <c r="BQ759" t="s">
        <v>74</v>
      </c>
      <c r="BR759" t="s">
        <v>96</v>
      </c>
      <c r="BS759" t="s">
        <v>7900</v>
      </c>
      <c r="BT759" t="str">
        <f>HYPERLINK("https%3A%2F%2Fwww.webofscience.com%2Fwos%2Fwoscc%2Ffull-record%2FWOS:A1994PU24700011","View Full Record in Web of Science")</f>
        <v>View Full Record in Web of Science</v>
      </c>
    </row>
    <row r="760" spans="1:72" x14ac:dyDescent="0.15">
      <c r="A760" t="s">
        <v>72</v>
      </c>
      <c r="B760" t="s">
        <v>7901</v>
      </c>
      <c r="C760" t="s">
        <v>74</v>
      </c>
      <c r="D760" t="s">
        <v>74</v>
      </c>
      <c r="E760" t="s">
        <v>74</v>
      </c>
      <c r="F760" t="s">
        <v>7901</v>
      </c>
      <c r="G760" t="s">
        <v>74</v>
      </c>
      <c r="H760" t="s">
        <v>74</v>
      </c>
      <c r="I760" t="s">
        <v>7902</v>
      </c>
      <c r="J760" t="s">
        <v>7828</v>
      </c>
      <c r="K760" t="s">
        <v>74</v>
      </c>
      <c r="L760" t="s">
        <v>74</v>
      </c>
      <c r="M760" t="s">
        <v>77</v>
      </c>
      <c r="N760" t="s">
        <v>78</v>
      </c>
      <c r="O760" t="s">
        <v>74</v>
      </c>
      <c r="P760" t="s">
        <v>74</v>
      </c>
      <c r="Q760" t="s">
        <v>74</v>
      </c>
      <c r="R760" t="s">
        <v>74</v>
      </c>
      <c r="S760" t="s">
        <v>74</v>
      </c>
      <c r="T760" t="s">
        <v>74</v>
      </c>
      <c r="U760" t="s">
        <v>74</v>
      </c>
      <c r="V760" t="s">
        <v>7903</v>
      </c>
      <c r="W760" t="s">
        <v>74</v>
      </c>
      <c r="X760" t="s">
        <v>74</v>
      </c>
      <c r="Y760" t="s">
        <v>7904</v>
      </c>
      <c r="Z760" t="s">
        <v>74</v>
      </c>
      <c r="AA760" t="s">
        <v>74</v>
      </c>
      <c r="AB760" t="s">
        <v>7905</v>
      </c>
      <c r="AC760" t="s">
        <v>74</v>
      </c>
      <c r="AD760" t="s">
        <v>74</v>
      </c>
      <c r="AE760" t="s">
        <v>74</v>
      </c>
      <c r="AF760" t="s">
        <v>74</v>
      </c>
      <c r="AG760">
        <v>0</v>
      </c>
      <c r="AH760">
        <v>38</v>
      </c>
      <c r="AI760">
        <v>40</v>
      </c>
      <c r="AJ760">
        <v>2</v>
      </c>
      <c r="AK760">
        <v>13</v>
      </c>
      <c r="AL760" t="s">
        <v>7025</v>
      </c>
      <c r="AM760" t="s">
        <v>109</v>
      </c>
      <c r="AN760" t="s">
        <v>7026</v>
      </c>
      <c r="AO760" t="s">
        <v>7834</v>
      </c>
      <c r="AP760" t="s">
        <v>74</v>
      </c>
      <c r="AQ760" t="s">
        <v>74</v>
      </c>
      <c r="AR760" t="s">
        <v>7835</v>
      </c>
      <c r="AS760" t="s">
        <v>7836</v>
      </c>
      <c r="AT760" t="s">
        <v>74</v>
      </c>
      <c r="AU760">
        <v>1994</v>
      </c>
      <c r="AV760">
        <v>24</v>
      </c>
      <c r="AW760">
        <v>3</v>
      </c>
      <c r="AX760" t="s">
        <v>74</v>
      </c>
      <c r="AY760" t="s">
        <v>74</v>
      </c>
      <c r="AZ760" t="s">
        <v>74</v>
      </c>
      <c r="BA760" t="s">
        <v>74</v>
      </c>
      <c r="BB760">
        <v>235</v>
      </c>
      <c r="BC760">
        <v>251</v>
      </c>
      <c r="BD760" t="s">
        <v>74</v>
      </c>
      <c r="BE760" t="s">
        <v>7906</v>
      </c>
      <c r="BF760" t="str">
        <f>HYPERLINK("http://dx.doi.org/10.1016/0265-931X(94)90042-6","http://dx.doi.org/10.1016/0265-931X(94)90042-6")</f>
        <v>http://dx.doi.org/10.1016/0265-931X(94)90042-6</v>
      </c>
      <c r="BG760" t="s">
        <v>74</v>
      </c>
      <c r="BH760" t="s">
        <v>74</v>
      </c>
      <c r="BI760">
        <v>17</v>
      </c>
      <c r="BJ760" t="s">
        <v>4279</v>
      </c>
      <c r="BK760" t="s">
        <v>93</v>
      </c>
      <c r="BL760" t="s">
        <v>94</v>
      </c>
      <c r="BM760" t="s">
        <v>7907</v>
      </c>
      <c r="BN760" t="s">
        <v>74</v>
      </c>
      <c r="BO760" t="s">
        <v>74</v>
      </c>
      <c r="BP760" t="s">
        <v>74</v>
      </c>
      <c r="BQ760" t="s">
        <v>74</v>
      </c>
      <c r="BR760" t="s">
        <v>96</v>
      </c>
      <c r="BS760" t="s">
        <v>7908</v>
      </c>
      <c r="BT760" t="str">
        <f>HYPERLINK("https%3A%2F%2Fwww.webofscience.com%2Fwos%2Fwoscc%2Ffull-record%2FWOS:A1994PD62500003","View Full Record in Web of Science")</f>
        <v>View Full Record in Web of Science</v>
      </c>
    </row>
    <row r="761" spans="1:72" x14ac:dyDescent="0.15">
      <c r="A761" t="s">
        <v>72</v>
      </c>
      <c r="B761" t="s">
        <v>7909</v>
      </c>
      <c r="C761" t="s">
        <v>74</v>
      </c>
      <c r="D761" t="s">
        <v>74</v>
      </c>
      <c r="E761" t="s">
        <v>74</v>
      </c>
      <c r="F761" t="s">
        <v>7909</v>
      </c>
      <c r="G761" t="s">
        <v>74</v>
      </c>
      <c r="H761" t="s">
        <v>74</v>
      </c>
      <c r="I761" t="s">
        <v>7910</v>
      </c>
      <c r="J761" t="s">
        <v>7911</v>
      </c>
      <c r="K761" t="s">
        <v>74</v>
      </c>
      <c r="L761" t="s">
        <v>74</v>
      </c>
      <c r="M761" t="s">
        <v>77</v>
      </c>
      <c r="N761" t="s">
        <v>78</v>
      </c>
      <c r="O761" t="s">
        <v>74</v>
      </c>
      <c r="P761" t="s">
        <v>74</v>
      </c>
      <c r="Q761" t="s">
        <v>74</v>
      </c>
      <c r="R761" t="s">
        <v>74</v>
      </c>
      <c r="S761" t="s">
        <v>74</v>
      </c>
      <c r="T761" t="s">
        <v>74</v>
      </c>
      <c r="U761" t="s">
        <v>7912</v>
      </c>
      <c r="V761" t="s">
        <v>7913</v>
      </c>
      <c r="W761" t="s">
        <v>7914</v>
      </c>
      <c r="X761" t="s">
        <v>7915</v>
      </c>
      <c r="Y761" t="s">
        <v>7916</v>
      </c>
      <c r="Z761" t="s">
        <v>74</v>
      </c>
      <c r="AA761" t="s">
        <v>7917</v>
      </c>
      <c r="AB761" t="s">
        <v>7918</v>
      </c>
      <c r="AC761" t="s">
        <v>74</v>
      </c>
      <c r="AD761" t="s">
        <v>74</v>
      </c>
      <c r="AE761" t="s">
        <v>74</v>
      </c>
      <c r="AF761" t="s">
        <v>74</v>
      </c>
      <c r="AG761">
        <v>16</v>
      </c>
      <c r="AH761">
        <v>17</v>
      </c>
      <c r="AI761">
        <v>19</v>
      </c>
      <c r="AJ761">
        <v>2</v>
      </c>
      <c r="AK761">
        <v>9</v>
      </c>
      <c r="AL761" t="s">
        <v>7919</v>
      </c>
      <c r="AM761" t="s">
        <v>7920</v>
      </c>
      <c r="AN761" t="s">
        <v>7921</v>
      </c>
      <c r="AO761" t="s">
        <v>7922</v>
      </c>
      <c r="AP761" t="s">
        <v>74</v>
      </c>
      <c r="AQ761" t="s">
        <v>74</v>
      </c>
      <c r="AR761" t="s">
        <v>7923</v>
      </c>
      <c r="AS761" t="s">
        <v>7924</v>
      </c>
      <c r="AT761" t="s">
        <v>74</v>
      </c>
      <c r="AU761">
        <v>1994</v>
      </c>
      <c r="AV761">
        <v>78</v>
      </c>
      <c r="AW761">
        <v>3</v>
      </c>
      <c r="AX761" t="s">
        <v>74</v>
      </c>
      <c r="AY761" t="s">
        <v>74</v>
      </c>
      <c r="AZ761" t="s">
        <v>74</v>
      </c>
      <c r="BA761" t="s">
        <v>74</v>
      </c>
      <c r="BB761">
        <v>235</v>
      </c>
      <c r="BC761">
        <v>240</v>
      </c>
      <c r="BD761" t="s">
        <v>74</v>
      </c>
      <c r="BE761" t="s">
        <v>7925</v>
      </c>
      <c r="BF761" t="str">
        <f>HYPERLINK("http://dx.doi.org/10.1016/0922-338X(94)90296-8","http://dx.doi.org/10.1016/0922-338X(94)90296-8")</f>
        <v>http://dx.doi.org/10.1016/0922-338X(94)90296-8</v>
      </c>
      <c r="BG761" t="s">
        <v>74</v>
      </c>
      <c r="BH761" t="s">
        <v>74</v>
      </c>
      <c r="BI761">
        <v>6</v>
      </c>
      <c r="BJ761" t="s">
        <v>7926</v>
      </c>
      <c r="BK761" t="s">
        <v>93</v>
      </c>
      <c r="BL761" t="s">
        <v>7926</v>
      </c>
      <c r="BM761" t="s">
        <v>7927</v>
      </c>
      <c r="BN761" t="s">
        <v>74</v>
      </c>
      <c r="BO761" t="s">
        <v>74</v>
      </c>
      <c r="BP761" t="s">
        <v>74</v>
      </c>
      <c r="BQ761" t="s">
        <v>74</v>
      </c>
      <c r="BR761" t="s">
        <v>96</v>
      </c>
      <c r="BS761" t="s">
        <v>7928</v>
      </c>
      <c r="BT761" t="str">
        <f>HYPERLINK("https%3A%2F%2Fwww.webofscience.com%2Fwos%2Fwoscc%2Ffull-record%2FWOS:A1994PJ91000006","View Full Record in Web of Science")</f>
        <v>View Full Record in Web of Science</v>
      </c>
    </row>
    <row r="762" spans="1:72" x14ac:dyDescent="0.15">
      <c r="A762" t="s">
        <v>72</v>
      </c>
      <c r="B762" t="s">
        <v>7929</v>
      </c>
      <c r="C762" t="s">
        <v>74</v>
      </c>
      <c r="D762" t="s">
        <v>74</v>
      </c>
      <c r="E762" t="s">
        <v>74</v>
      </c>
      <c r="F762" t="s">
        <v>7929</v>
      </c>
      <c r="G762" t="s">
        <v>74</v>
      </c>
      <c r="H762" t="s">
        <v>74</v>
      </c>
      <c r="I762" t="s">
        <v>7930</v>
      </c>
      <c r="J762" t="s">
        <v>7931</v>
      </c>
      <c r="K762" t="s">
        <v>74</v>
      </c>
      <c r="L762" t="s">
        <v>74</v>
      </c>
      <c r="M762" t="s">
        <v>77</v>
      </c>
      <c r="N762" t="s">
        <v>78</v>
      </c>
      <c r="O762" t="s">
        <v>74</v>
      </c>
      <c r="P762" t="s">
        <v>74</v>
      </c>
      <c r="Q762" t="s">
        <v>74</v>
      </c>
      <c r="R762" t="s">
        <v>74</v>
      </c>
      <c r="S762" t="s">
        <v>74</v>
      </c>
      <c r="T762" t="s">
        <v>74</v>
      </c>
      <c r="U762" t="s">
        <v>7932</v>
      </c>
      <c r="V762" t="s">
        <v>7933</v>
      </c>
      <c r="W762" t="s">
        <v>74</v>
      </c>
      <c r="X762" t="s">
        <v>74</v>
      </c>
      <c r="Y762" t="s">
        <v>7934</v>
      </c>
      <c r="Z762" t="s">
        <v>74</v>
      </c>
      <c r="AA762" t="s">
        <v>7935</v>
      </c>
      <c r="AB762" t="s">
        <v>7936</v>
      </c>
      <c r="AC762" t="s">
        <v>74</v>
      </c>
      <c r="AD762" t="s">
        <v>74</v>
      </c>
      <c r="AE762" t="s">
        <v>74</v>
      </c>
      <c r="AF762" t="s">
        <v>74</v>
      </c>
      <c r="AG762">
        <v>68</v>
      </c>
      <c r="AH762">
        <v>230</v>
      </c>
      <c r="AI762">
        <v>236</v>
      </c>
      <c r="AJ762">
        <v>0</v>
      </c>
      <c r="AK762">
        <v>8</v>
      </c>
      <c r="AL762" t="s">
        <v>846</v>
      </c>
      <c r="AM762" t="s">
        <v>847</v>
      </c>
      <c r="AN762" t="s">
        <v>7937</v>
      </c>
      <c r="AO762" t="s">
        <v>7938</v>
      </c>
      <c r="AP762" t="s">
        <v>74</v>
      </c>
      <c r="AQ762" t="s">
        <v>74</v>
      </c>
      <c r="AR762" t="s">
        <v>7939</v>
      </c>
      <c r="AS762" t="s">
        <v>7940</v>
      </c>
      <c r="AT762" t="s">
        <v>6954</v>
      </c>
      <c r="AU762">
        <v>1994</v>
      </c>
      <c r="AV762">
        <v>102</v>
      </c>
      <c r="AW762">
        <v>1</v>
      </c>
      <c r="AX762" t="s">
        <v>74</v>
      </c>
      <c r="AY762" t="s">
        <v>74</v>
      </c>
      <c r="AZ762" t="s">
        <v>74</v>
      </c>
      <c r="BA762" t="s">
        <v>74</v>
      </c>
      <c r="BB762">
        <v>47</v>
      </c>
      <c r="BC762">
        <v>65</v>
      </c>
      <c r="BD762" t="s">
        <v>74</v>
      </c>
      <c r="BE762" t="s">
        <v>7941</v>
      </c>
      <c r="BF762" t="str">
        <f>HYPERLINK("http://dx.doi.org/10.1086/629647","http://dx.doi.org/10.1086/629647")</f>
        <v>http://dx.doi.org/10.1086/629647</v>
      </c>
      <c r="BG762" t="s">
        <v>74</v>
      </c>
      <c r="BH762" t="s">
        <v>74</v>
      </c>
      <c r="BI762">
        <v>19</v>
      </c>
      <c r="BJ762" t="s">
        <v>188</v>
      </c>
      <c r="BK762" t="s">
        <v>93</v>
      </c>
      <c r="BL762" t="s">
        <v>188</v>
      </c>
      <c r="BM762" t="s">
        <v>7942</v>
      </c>
      <c r="BN762" t="s">
        <v>74</v>
      </c>
      <c r="BO762" t="s">
        <v>74</v>
      </c>
      <c r="BP762" t="s">
        <v>74</v>
      </c>
      <c r="BQ762" t="s">
        <v>74</v>
      </c>
      <c r="BR762" t="s">
        <v>96</v>
      </c>
      <c r="BS762" t="s">
        <v>7943</v>
      </c>
      <c r="BT762" t="str">
        <f>HYPERLINK("https%3A%2F%2Fwww.webofscience.com%2Fwos%2Fwoscc%2Ffull-record%2FWOS:A1994NF18700004","View Full Record in Web of Science")</f>
        <v>View Full Record in Web of Science</v>
      </c>
    </row>
    <row r="763" spans="1:72" x14ac:dyDescent="0.15">
      <c r="A763" t="s">
        <v>72</v>
      </c>
      <c r="B763" t="s">
        <v>7944</v>
      </c>
      <c r="C763" t="s">
        <v>74</v>
      </c>
      <c r="D763" t="s">
        <v>74</v>
      </c>
      <c r="E763" t="s">
        <v>74</v>
      </c>
      <c r="F763" t="s">
        <v>7944</v>
      </c>
      <c r="G763" t="s">
        <v>74</v>
      </c>
      <c r="H763" t="s">
        <v>74</v>
      </c>
      <c r="I763" t="s">
        <v>7945</v>
      </c>
      <c r="J763" t="s">
        <v>7946</v>
      </c>
      <c r="K763" t="s">
        <v>74</v>
      </c>
      <c r="L763" t="s">
        <v>74</v>
      </c>
      <c r="M763" t="s">
        <v>77</v>
      </c>
      <c r="N763" t="s">
        <v>78</v>
      </c>
      <c r="O763" t="s">
        <v>74</v>
      </c>
      <c r="P763" t="s">
        <v>74</v>
      </c>
      <c r="Q763" t="s">
        <v>74</v>
      </c>
      <c r="R763" t="s">
        <v>74</v>
      </c>
      <c r="S763" t="s">
        <v>74</v>
      </c>
      <c r="T763" t="s">
        <v>74</v>
      </c>
      <c r="U763" t="s">
        <v>7947</v>
      </c>
      <c r="V763" t="s">
        <v>7948</v>
      </c>
      <c r="W763" t="s">
        <v>7949</v>
      </c>
      <c r="X763" t="s">
        <v>7950</v>
      </c>
      <c r="Y763" t="s">
        <v>7951</v>
      </c>
      <c r="Z763" t="s">
        <v>74</v>
      </c>
      <c r="AA763" t="s">
        <v>74</v>
      </c>
      <c r="AB763" t="s">
        <v>74</v>
      </c>
      <c r="AC763" t="s">
        <v>74</v>
      </c>
      <c r="AD763" t="s">
        <v>74</v>
      </c>
      <c r="AE763" t="s">
        <v>74</v>
      </c>
      <c r="AF763" t="s">
        <v>74</v>
      </c>
      <c r="AG763">
        <v>57</v>
      </c>
      <c r="AH763">
        <v>68</v>
      </c>
      <c r="AI763">
        <v>77</v>
      </c>
      <c r="AJ763">
        <v>1</v>
      </c>
      <c r="AK763">
        <v>15</v>
      </c>
      <c r="AL763" t="s">
        <v>631</v>
      </c>
      <c r="AM763" t="s">
        <v>927</v>
      </c>
      <c r="AN763" t="s">
        <v>7952</v>
      </c>
      <c r="AO763" t="s">
        <v>7953</v>
      </c>
      <c r="AP763" t="s">
        <v>7954</v>
      </c>
      <c r="AQ763" t="s">
        <v>74</v>
      </c>
      <c r="AR763" t="s">
        <v>7955</v>
      </c>
      <c r="AS763" t="s">
        <v>7956</v>
      </c>
      <c r="AT763" t="s">
        <v>74</v>
      </c>
      <c r="AU763">
        <v>1994</v>
      </c>
      <c r="AV763">
        <v>40</v>
      </c>
      <c r="AW763">
        <v>134</v>
      </c>
      <c r="AX763" t="s">
        <v>74</v>
      </c>
      <c r="AY763" t="s">
        <v>74</v>
      </c>
      <c r="AZ763" t="s">
        <v>74</v>
      </c>
      <c r="BA763" t="s">
        <v>74</v>
      </c>
      <c r="BB763">
        <v>107</v>
      </c>
      <c r="BC763">
        <v>118</v>
      </c>
      <c r="BD763" t="s">
        <v>74</v>
      </c>
      <c r="BE763" t="s">
        <v>7957</v>
      </c>
      <c r="BF763" t="str">
        <f>HYPERLINK("http://dx.doi.org/10.3189/S0022143000003865","http://dx.doi.org/10.3189/S0022143000003865")</f>
        <v>http://dx.doi.org/10.3189/S0022143000003865</v>
      </c>
      <c r="BG763" t="s">
        <v>74</v>
      </c>
      <c r="BH763" t="s">
        <v>74</v>
      </c>
      <c r="BI763">
        <v>12</v>
      </c>
      <c r="BJ763" t="s">
        <v>1234</v>
      </c>
      <c r="BK763" t="s">
        <v>93</v>
      </c>
      <c r="BL763" t="s">
        <v>1235</v>
      </c>
      <c r="BM763" t="s">
        <v>7958</v>
      </c>
      <c r="BN763" t="s">
        <v>74</v>
      </c>
      <c r="BO763" t="s">
        <v>3183</v>
      </c>
      <c r="BP763" t="s">
        <v>74</v>
      </c>
      <c r="BQ763" t="s">
        <v>74</v>
      </c>
      <c r="BR763" t="s">
        <v>96</v>
      </c>
      <c r="BS763" t="s">
        <v>7959</v>
      </c>
      <c r="BT763" t="str">
        <f>HYPERLINK("https%3A%2F%2Fwww.webofscience.com%2Fwos%2Fwoscc%2Ffull-record%2FWOS:A1994NT10100012","View Full Record in Web of Science")</f>
        <v>View Full Record in Web of Science</v>
      </c>
    </row>
    <row r="764" spans="1:72" x14ac:dyDescent="0.15">
      <c r="A764" t="s">
        <v>72</v>
      </c>
      <c r="B764" t="s">
        <v>7960</v>
      </c>
      <c r="C764" t="s">
        <v>74</v>
      </c>
      <c r="D764" t="s">
        <v>74</v>
      </c>
      <c r="E764" t="s">
        <v>74</v>
      </c>
      <c r="F764" t="s">
        <v>7960</v>
      </c>
      <c r="G764" t="s">
        <v>74</v>
      </c>
      <c r="H764" t="s">
        <v>74</v>
      </c>
      <c r="I764" t="s">
        <v>7961</v>
      </c>
      <c r="J764" t="s">
        <v>7946</v>
      </c>
      <c r="K764" t="s">
        <v>74</v>
      </c>
      <c r="L764" t="s">
        <v>74</v>
      </c>
      <c r="M764" t="s">
        <v>77</v>
      </c>
      <c r="N764" t="s">
        <v>78</v>
      </c>
      <c r="O764" t="s">
        <v>74</v>
      </c>
      <c r="P764" t="s">
        <v>74</v>
      </c>
      <c r="Q764" t="s">
        <v>74</v>
      </c>
      <c r="R764" t="s">
        <v>74</v>
      </c>
      <c r="S764" t="s">
        <v>74</v>
      </c>
      <c r="T764" t="s">
        <v>74</v>
      </c>
      <c r="U764" t="s">
        <v>7962</v>
      </c>
      <c r="V764" t="s">
        <v>7963</v>
      </c>
      <c r="W764" t="s">
        <v>7964</v>
      </c>
      <c r="X764" t="s">
        <v>7965</v>
      </c>
      <c r="Y764" t="s">
        <v>7966</v>
      </c>
      <c r="Z764" t="s">
        <v>74</v>
      </c>
      <c r="AA764" t="s">
        <v>74</v>
      </c>
      <c r="AB764" t="s">
        <v>7967</v>
      </c>
      <c r="AC764" t="s">
        <v>74</v>
      </c>
      <c r="AD764" t="s">
        <v>74</v>
      </c>
      <c r="AE764" t="s">
        <v>74</v>
      </c>
      <c r="AF764" t="s">
        <v>74</v>
      </c>
      <c r="AG764">
        <v>25</v>
      </c>
      <c r="AH764">
        <v>60</v>
      </c>
      <c r="AI764">
        <v>70</v>
      </c>
      <c r="AJ764">
        <v>0</v>
      </c>
      <c r="AK764">
        <v>2</v>
      </c>
      <c r="AL764" t="s">
        <v>7968</v>
      </c>
      <c r="AM764" t="s">
        <v>927</v>
      </c>
      <c r="AN764" t="s">
        <v>6276</v>
      </c>
      <c r="AO764" t="s">
        <v>7953</v>
      </c>
      <c r="AP764" t="s">
        <v>74</v>
      </c>
      <c r="AQ764" t="s">
        <v>74</v>
      </c>
      <c r="AR764" t="s">
        <v>7955</v>
      </c>
      <c r="AS764" t="s">
        <v>7956</v>
      </c>
      <c r="AT764" t="s">
        <v>74</v>
      </c>
      <c r="AU764">
        <v>1994</v>
      </c>
      <c r="AV764">
        <v>40</v>
      </c>
      <c r="AW764">
        <v>134</v>
      </c>
      <c r="AX764" t="s">
        <v>74</v>
      </c>
      <c r="AY764" t="s">
        <v>74</v>
      </c>
      <c r="AZ764" t="s">
        <v>74</v>
      </c>
      <c r="BA764" t="s">
        <v>74</v>
      </c>
      <c r="BB764">
        <v>167</v>
      </c>
      <c r="BC764">
        <v>175</v>
      </c>
      <c r="BD764" t="s">
        <v>74</v>
      </c>
      <c r="BE764" t="s">
        <v>7969</v>
      </c>
      <c r="BF764" t="str">
        <f>HYPERLINK("http://dx.doi.org/10.3189/S0022143000003944","http://dx.doi.org/10.3189/S0022143000003944")</f>
        <v>http://dx.doi.org/10.3189/S0022143000003944</v>
      </c>
      <c r="BG764" t="s">
        <v>74</v>
      </c>
      <c r="BH764" t="s">
        <v>74</v>
      </c>
      <c r="BI764">
        <v>9</v>
      </c>
      <c r="BJ764" t="s">
        <v>1234</v>
      </c>
      <c r="BK764" t="s">
        <v>93</v>
      </c>
      <c r="BL764" t="s">
        <v>1235</v>
      </c>
      <c r="BM764" t="s">
        <v>7958</v>
      </c>
      <c r="BN764" t="s">
        <v>74</v>
      </c>
      <c r="BO764" t="s">
        <v>334</v>
      </c>
      <c r="BP764" t="s">
        <v>74</v>
      </c>
      <c r="BQ764" t="s">
        <v>74</v>
      </c>
      <c r="BR764" t="s">
        <v>96</v>
      </c>
      <c r="BS764" t="s">
        <v>7970</v>
      </c>
      <c r="BT764" t="str">
        <f>HYPERLINK("https%3A%2F%2Fwww.webofscience.com%2Fwos%2Fwoscc%2Ffull-record%2FWOS:A1994NT10100020","View Full Record in Web of Science")</f>
        <v>View Full Record in Web of Science</v>
      </c>
    </row>
    <row r="765" spans="1:72" x14ac:dyDescent="0.15">
      <c r="A765" t="s">
        <v>72</v>
      </c>
      <c r="B765" t="s">
        <v>4282</v>
      </c>
      <c r="C765" t="s">
        <v>74</v>
      </c>
      <c r="D765" t="s">
        <v>74</v>
      </c>
      <c r="E765" t="s">
        <v>74</v>
      </c>
      <c r="F765" t="s">
        <v>4282</v>
      </c>
      <c r="G765" t="s">
        <v>74</v>
      </c>
      <c r="H765" t="s">
        <v>74</v>
      </c>
      <c r="I765" t="s">
        <v>7971</v>
      </c>
      <c r="J765" t="s">
        <v>7946</v>
      </c>
      <c r="K765" t="s">
        <v>74</v>
      </c>
      <c r="L765" t="s">
        <v>74</v>
      </c>
      <c r="M765" t="s">
        <v>77</v>
      </c>
      <c r="N765" t="s">
        <v>78</v>
      </c>
      <c r="O765" t="s">
        <v>74</v>
      </c>
      <c r="P765" t="s">
        <v>74</v>
      </c>
      <c r="Q765" t="s">
        <v>74</v>
      </c>
      <c r="R765" t="s">
        <v>74</v>
      </c>
      <c r="S765" t="s">
        <v>74</v>
      </c>
      <c r="T765" t="s">
        <v>74</v>
      </c>
      <c r="U765" t="s">
        <v>7972</v>
      </c>
      <c r="V765" t="s">
        <v>7973</v>
      </c>
      <c r="W765" t="s">
        <v>74</v>
      </c>
      <c r="X765" t="s">
        <v>74</v>
      </c>
      <c r="Y765" t="s">
        <v>7974</v>
      </c>
      <c r="Z765" t="s">
        <v>74</v>
      </c>
      <c r="AA765" t="s">
        <v>74</v>
      </c>
      <c r="AB765" t="s">
        <v>74</v>
      </c>
      <c r="AC765" t="s">
        <v>74</v>
      </c>
      <c r="AD765" t="s">
        <v>74</v>
      </c>
      <c r="AE765" t="s">
        <v>74</v>
      </c>
      <c r="AF765" t="s">
        <v>74</v>
      </c>
      <c r="AG765">
        <v>45</v>
      </c>
      <c r="AH765">
        <v>57</v>
      </c>
      <c r="AI765">
        <v>61</v>
      </c>
      <c r="AJ765">
        <v>0</v>
      </c>
      <c r="AK765">
        <v>5</v>
      </c>
      <c r="AL765" t="s">
        <v>7968</v>
      </c>
      <c r="AM765" t="s">
        <v>927</v>
      </c>
      <c r="AN765" t="s">
        <v>6276</v>
      </c>
      <c r="AO765" t="s">
        <v>7953</v>
      </c>
      <c r="AP765" t="s">
        <v>74</v>
      </c>
      <c r="AQ765" t="s">
        <v>74</v>
      </c>
      <c r="AR765" t="s">
        <v>7955</v>
      </c>
      <c r="AS765" t="s">
        <v>7956</v>
      </c>
      <c r="AT765" t="s">
        <v>74</v>
      </c>
      <c r="AU765">
        <v>1994</v>
      </c>
      <c r="AV765">
        <v>40</v>
      </c>
      <c r="AW765">
        <v>135</v>
      </c>
      <c r="AX765" t="s">
        <v>74</v>
      </c>
      <c r="AY765" t="s">
        <v>74</v>
      </c>
      <c r="AZ765" t="s">
        <v>74</v>
      </c>
      <c r="BA765" t="s">
        <v>74</v>
      </c>
      <c r="BB765">
        <v>399</v>
      </c>
      <c r="BC765">
        <v>409</v>
      </c>
      <c r="BD765" t="s">
        <v>74</v>
      </c>
      <c r="BE765" t="s">
        <v>7975</v>
      </c>
      <c r="BF765" t="str">
        <f>HYPERLINK("http://dx.doi.org/10.3189/S0022143000007486","http://dx.doi.org/10.3189/S0022143000007486")</f>
        <v>http://dx.doi.org/10.3189/S0022143000007486</v>
      </c>
      <c r="BG765" t="s">
        <v>74</v>
      </c>
      <c r="BH765" t="s">
        <v>74</v>
      </c>
      <c r="BI765">
        <v>11</v>
      </c>
      <c r="BJ765" t="s">
        <v>1234</v>
      </c>
      <c r="BK765" t="s">
        <v>93</v>
      </c>
      <c r="BL765" t="s">
        <v>1235</v>
      </c>
      <c r="BM765" t="s">
        <v>7976</v>
      </c>
      <c r="BN765" t="s">
        <v>74</v>
      </c>
      <c r="BO765" t="s">
        <v>334</v>
      </c>
      <c r="BP765" t="s">
        <v>74</v>
      </c>
      <c r="BQ765" t="s">
        <v>74</v>
      </c>
      <c r="BR765" t="s">
        <v>96</v>
      </c>
      <c r="BS765" t="s">
        <v>7977</v>
      </c>
      <c r="BT765" t="str">
        <f>HYPERLINK("https%3A%2F%2Fwww.webofscience.com%2Fwos%2Fwoscc%2Ffull-record%2FWOS:A1994PB98700018","View Full Record in Web of Science")</f>
        <v>View Full Record in Web of Science</v>
      </c>
    </row>
    <row r="766" spans="1:72" x14ac:dyDescent="0.15">
      <c r="A766" t="s">
        <v>72</v>
      </c>
      <c r="B766" t="s">
        <v>7978</v>
      </c>
      <c r="C766" t="s">
        <v>74</v>
      </c>
      <c r="D766" t="s">
        <v>74</v>
      </c>
      <c r="E766" t="s">
        <v>74</v>
      </c>
      <c r="F766" t="s">
        <v>7978</v>
      </c>
      <c r="G766" t="s">
        <v>74</v>
      </c>
      <c r="H766" t="s">
        <v>74</v>
      </c>
      <c r="I766" t="s">
        <v>7979</v>
      </c>
      <c r="J766" t="s">
        <v>7946</v>
      </c>
      <c r="K766" t="s">
        <v>74</v>
      </c>
      <c r="L766" t="s">
        <v>74</v>
      </c>
      <c r="M766" t="s">
        <v>77</v>
      </c>
      <c r="N766" t="s">
        <v>78</v>
      </c>
      <c r="O766" t="s">
        <v>74</v>
      </c>
      <c r="P766" t="s">
        <v>74</v>
      </c>
      <c r="Q766" t="s">
        <v>74</v>
      </c>
      <c r="R766" t="s">
        <v>74</v>
      </c>
      <c r="S766" t="s">
        <v>74</v>
      </c>
      <c r="T766" t="s">
        <v>74</v>
      </c>
      <c r="U766" t="s">
        <v>7980</v>
      </c>
      <c r="V766" t="s">
        <v>7981</v>
      </c>
      <c r="W766" t="s">
        <v>7982</v>
      </c>
      <c r="X766" t="s">
        <v>74</v>
      </c>
      <c r="Y766" t="s">
        <v>7983</v>
      </c>
      <c r="Z766" t="s">
        <v>74</v>
      </c>
      <c r="AA766" t="s">
        <v>74</v>
      </c>
      <c r="AB766" t="s">
        <v>74</v>
      </c>
      <c r="AC766" t="s">
        <v>74</v>
      </c>
      <c r="AD766" t="s">
        <v>74</v>
      </c>
      <c r="AE766" t="s">
        <v>74</v>
      </c>
      <c r="AF766" t="s">
        <v>74</v>
      </c>
      <c r="AG766">
        <v>13</v>
      </c>
      <c r="AH766">
        <v>145</v>
      </c>
      <c r="AI766">
        <v>163</v>
      </c>
      <c r="AJ766">
        <v>0</v>
      </c>
      <c r="AK766">
        <v>13</v>
      </c>
      <c r="AL766" t="s">
        <v>7968</v>
      </c>
      <c r="AM766" t="s">
        <v>927</v>
      </c>
      <c r="AN766" t="s">
        <v>6276</v>
      </c>
      <c r="AO766" t="s">
        <v>7953</v>
      </c>
      <c r="AP766" t="s">
        <v>74</v>
      </c>
      <c r="AQ766" t="s">
        <v>74</v>
      </c>
      <c r="AR766" t="s">
        <v>7955</v>
      </c>
      <c r="AS766" t="s">
        <v>7956</v>
      </c>
      <c r="AT766" t="s">
        <v>74</v>
      </c>
      <c r="AU766">
        <v>1994</v>
      </c>
      <c r="AV766">
        <v>40</v>
      </c>
      <c r="AW766">
        <v>136</v>
      </c>
      <c r="AX766" t="s">
        <v>74</v>
      </c>
      <c r="AY766" t="s">
        <v>74</v>
      </c>
      <c r="AZ766" t="s">
        <v>74</v>
      </c>
      <c r="BA766" t="s">
        <v>74</v>
      </c>
      <c r="BB766">
        <v>463</v>
      </c>
      <c r="BC766">
        <v>476</v>
      </c>
      <c r="BD766" t="s">
        <v>74</v>
      </c>
      <c r="BE766" t="s">
        <v>74</v>
      </c>
      <c r="BF766" t="s">
        <v>74</v>
      </c>
      <c r="BG766" t="s">
        <v>74</v>
      </c>
      <c r="BH766" t="s">
        <v>74</v>
      </c>
      <c r="BI766">
        <v>14</v>
      </c>
      <c r="BJ766" t="s">
        <v>1234</v>
      </c>
      <c r="BK766" t="s">
        <v>93</v>
      </c>
      <c r="BL766" t="s">
        <v>1235</v>
      </c>
      <c r="BM766" t="s">
        <v>7984</v>
      </c>
      <c r="BN766" t="s">
        <v>74</v>
      </c>
      <c r="BO766" t="s">
        <v>74</v>
      </c>
      <c r="BP766" t="s">
        <v>74</v>
      </c>
      <c r="BQ766" t="s">
        <v>74</v>
      </c>
      <c r="BR766" t="s">
        <v>96</v>
      </c>
      <c r="BS766" t="s">
        <v>7985</v>
      </c>
      <c r="BT766" t="str">
        <f>HYPERLINK("https%3A%2F%2Fwww.webofscience.com%2Fwos%2Fwoscc%2Ffull-record%2FWOS:A1994PY99500003","View Full Record in Web of Science")</f>
        <v>View Full Record in Web of Science</v>
      </c>
    </row>
    <row r="767" spans="1:72" x14ac:dyDescent="0.15">
      <c r="A767" t="s">
        <v>72</v>
      </c>
      <c r="B767" t="s">
        <v>7986</v>
      </c>
      <c r="C767" t="s">
        <v>74</v>
      </c>
      <c r="D767" t="s">
        <v>74</v>
      </c>
      <c r="E767" t="s">
        <v>74</v>
      </c>
      <c r="F767" t="s">
        <v>7986</v>
      </c>
      <c r="G767" t="s">
        <v>74</v>
      </c>
      <c r="H767" t="s">
        <v>74</v>
      </c>
      <c r="I767" t="s">
        <v>7987</v>
      </c>
      <c r="J767" t="s">
        <v>2209</v>
      </c>
      <c r="K767" t="s">
        <v>74</v>
      </c>
      <c r="L767" t="s">
        <v>74</v>
      </c>
      <c r="M767" t="s">
        <v>77</v>
      </c>
      <c r="N767" t="s">
        <v>78</v>
      </c>
      <c r="O767" t="s">
        <v>74</v>
      </c>
      <c r="P767" t="s">
        <v>74</v>
      </c>
      <c r="Q767" t="s">
        <v>74</v>
      </c>
      <c r="R767" t="s">
        <v>74</v>
      </c>
      <c r="S767" t="s">
        <v>74</v>
      </c>
      <c r="T767" t="s">
        <v>74</v>
      </c>
      <c r="U767" t="s">
        <v>7988</v>
      </c>
      <c r="V767" t="s">
        <v>7989</v>
      </c>
      <c r="W767" t="s">
        <v>74</v>
      </c>
      <c r="X767" t="s">
        <v>74</v>
      </c>
      <c r="Y767" t="s">
        <v>374</v>
      </c>
      <c r="Z767" t="s">
        <v>74</v>
      </c>
      <c r="AA767" t="s">
        <v>7990</v>
      </c>
      <c r="AB767" t="s">
        <v>7991</v>
      </c>
      <c r="AC767" t="s">
        <v>74</v>
      </c>
      <c r="AD767" t="s">
        <v>74</v>
      </c>
      <c r="AE767" t="s">
        <v>74</v>
      </c>
      <c r="AF767" t="s">
        <v>74</v>
      </c>
      <c r="AG767">
        <v>22</v>
      </c>
      <c r="AH767">
        <v>26</v>
      </c>
      <c r="AI767">
        <v>27</v>
      </c>
      <c r="AJ767">
        <v>0</v>
      </c>
      <c r="AK767">
        <v>2</v>
      </c>
      <c r="AL767" t="s">
        <v>7992</v>
      </c>
      <c r="AM767" t="s">
        <v>2215</v>
      </c>
      <c r="AN767" t="s">
        <v>7993</v>
      </c>
      <c r="AO767" t="s">
        <v>2217</v>
      </c>
      <c r="AP767" t="s">
        <v>7994</v>
      </c>
      <c r="AQ767" t="s">
        <v>74</v>
      </c>
      <c r="AR767" t="s">
        <v>2218</v>
      </c>
      <c r="AS767" t="s">
        <v>2219</v>
      </c>
      <c r="AT767" t="s">
        <v>6954</v>
      </c>
      <c r="AU767">
        <v>1994</v>
      </c>
      <c r="AV767">
        <v>52</v>
      </c>
      <c r="AW767">
        <v>1</v>
      </c>
      <c r="AX767" t="s">
        <v>74</v>
      </c>
      <c r="AY767" t="s">
        <v>74</v>
      </c>
      <c r="AZ767" t="s">
        <v>74</v>
      </c>
      <c r="BA767" t="s">
        <v>74</v>
      </c>
      <c r="BB767">
        <v>1</v>
      </c>
      <c r="BC767">
        <v>23</v>
      </c>
      <c r="BD767" t="s">
        <v>74</v>
      </c>
      <c r="BE767" t="s">
        <v>7995</v>
      </c>
      <c r="BF767" t="str">
        <f>HYPERLINK("http://dx.doi.org/10.1357/0022240943076740","http://dx.doi.org/10.1357/0022240943076740")</f>
        <v>http://dx.doi.org/10.1357/0022240943076740</v>
      </c>
      <c r="BG767" t="s">
        <v>74</v>
      </c>
      <c r="BH767" t="s">
        <v>74</v>
      </c>
      <c r="BI767">
        <v>23</v>
      </c>
      <c r="BJ767" t="s">
        <v>364</v>
      </c>
      <c r="BK767" t="s">
        <v>93</v>
      </c>
      <c r="BL767" t="s">
        <v>364</v>
      </c>
      <c r="BM767" t="s">
        <v>7996</v>
      </c>
      <c r="BN767" t="s">
        <v>74</v>
      </c>
      <c r="BO767" t="s">
        <v>74</v>
      </c>
      <c r="BP767" t="s">
        <v>74</v>
      </c>
      <c r="BQ767" t="s">
        <v>74</v>
      </c>
      <c r="BR767" t="s">
        <v>96</v>
      </c>
      <c r="BS767" t="s">
        <v>7997</v>
      </c>
      <c r="BT767" t="str">
        <f>HYPERLINK("https%3A%2F%2Fwww.webofscience.com%2Fwos%2Fwoscc%2Ffull-record%2FWOS:A1994MZ78300001","View Full Record in Web of Science")</f>
        <v>View Full Record in Web of Science</v>
      </c>
    </row>
    <row r="768" spans="1:72" x14ac:dyDescent="0.15">
      <c r="A768" t="s">
        <v>72</v>
      </c>
      <c r="B768" t="s">
        <v>7998</v>
      </c>
      <c r="C768" t="s">
        <v>74</v>
      </c>
      <c r="D768" t="s">
        <v>74</v>
      </c>
      <c r="E768" t="s">
        <v>74</v>
      </c>
      <c r="F768" t="s">
        <v>7998</v>
      </c>
      <c r="G768" t="s">
        <v>74</v>
      </c>
      <c r="H768" t="s">
        <v>74</v>
      </c>
      <c r="I768" t="s">
        <v>7999</v>
      </c>
      <c r="J768" t="s">
        <v>2209</v>
      </c>
      <c r="K768" t="s">
        <v>74</v>
      </c>
      <c r="L768" t="s">
        <v>74</v>
      </c>
      <c r="M768" t="s">
        <v>77</v>
      </c>
      <c r="N768" t="s">
        <v>78</v>
      </c>
      <c r="O768" t="s">
        <v>74</v>
      </c>
      <c r="P768" t="s">
        <v>74</v>
      </c>
      <c r="Q768" t="s">
        <v>74</v>
      </c>
      <c r="R768" t="s">
        <v>74</v>
      </c>
      <c r="S768" t="s">
        <v>74</v>
      </c>
      <c r="T768" t="s">
        <v>74</v>
      </c>
      <c r="U768" t="s">
        <v>8000</v>
      </c>
      <c r="V768" t="s">
        <v>8001</v>
      </c>
      <c r="W768" t="s">
        <v>8002</v>
      </c>
      <c r="X768" t="s">
        <v>1172</v>
      </c>
      <c r="Y768" t="s">
        <v>8003</v>
      </c>
      <c r="Z768" t="s">
        <v>74</v>
      </c>
      <c r="AA768" t="s">
        <v>8004</v>
      </c>
      <c r="AB768" t="s">
        <v>8005</v>
      </c>
      <c r="AC768" t="s">
        <v>74</v>
      </c>
      <c r="AD768" t="s">
        <v>74</v>
      </c>
      <c r="AE768" t="s">
        <v>74</v>
      </c>
      <c r="AF768" t="s">
        <v>74</v>
      </c>
      <c r="AG768">
        <v>47</v>
      </c>
      <c r="AH768">
        <v>148</v>
      </c>
      <c r="AI768">
        <v>150</v>
      </c>
      <c r="AJ768">
        <v>1</v>
      </c>
      <c r="AK768">
        <v>16</v>
      </c>
      <c r="AL768" t="s">
        <v>7992</v>
      </c>
      <c r="AM768" t="s">
        <v>2215</v>
      </c>
      <c r="AN768" t="s">
        <v>7993</v>
      </c>
      <c r="AO768" t="s">
        <v>2217</v>
      </c>
      <c r="AP768" t="s">
        <v>7994</v>
      </c>
      <c r="AQ768" t="s">
        <v>74</v>
      </c>
      <c r="AR768" t="s">
        <v>2218</v>
      </c>
      <c r="AS768" t="s">
        <v>2219</v>
      </c>
      <c r="AT768" t="s">
        <v>6954</v>
      </c>
      <c r="AU768">
        <v>1994</v>
      </c>
      <c r="AV768">
        <v>52</v>
      </c>
      <c r="AW768">
        <v>1</v>
      </c>
      <c r="AX768" t="s">
        <v>74</v>
      </c>
      <c r="AY768" t="s">
        <v>74</v>
      </c>
      <c r="AZ768" t="s">
        <v>74</v>
      </c>
      <c r="BA768" t="s">
        <v>74</v>
      </c>
      <c r="BB768">
        <v>55</v>
      </c>
      <c r="BC768" t="s">
        <v>8006</v>
      </c>
      <c r="BD768" t="s">
        <v>74</v>
      </c>
      <c r="BE768" t="s">
        <v>8007</v>
      </c>
      <c r="BF768" t="str">
        <f>HYPERLINK("http://dx.doi.org/10.1357/0022240943076759","http://dx.doi.org/10.1357/0022240943076759")</f>
        <v>http://dx.doi.org/10.1357/0022240943076759</v>
      </c>
      <c r="BG768" t="s">
        <v>74</v>
      </c>
      <c r="BH768" t="s">
        <v>74</v>
      </c>
      <c r="BI768">
        <v>1</v>
      </c>
      <c r="BJ768" t="s">
        <v>364</v>
      </c>
      <c r="BK768" t="s">
        <v>93</v>
      </c>
      <c r="BL768" t="s">
        <v>364</v>
      </c>
      <c r="BM768" t="s">
        <v>7996</v>
      </c>
      <c r="BN768" t="s">
        <v>74</v>
      </c>
      <c r="BO768" t="s">
        <v>74</v>
      </c>
      <c r="BP768" t="s">
        <v>74</v>
      </c>
      <c r="BQ768" t="s">
        <v>74</v>
      </c>
      <c r="BR768" t="s">
        <v>96</v>
      </c>
      <c r="BS768" t="s">
        <v>8008</v>
      </c>
      <c r="BT768" t="str">
        <f>HYPERLINK("https%3A%2F%2Fwww.webofscience.com%2Fwos%2Fwoscc%2Ffull-record%2FWOS:A1994MZ78300003","View Full Record in Web of Science")</f>
        <v>View Full Record in Web of Science</v>
      </c>
    </row>
    <row r="769" spans="1:72" x14ac:dyDescent="0.15">
      <c r="A769" t="s">
        <v>72</v>
      </c>
      <c r="B769" t="s">
        <v>8009</v>
      </c>
      <c r="C769" t="s">
        <v>74</v>
      </c>
      <c r="D769" t="s">
        <v>74</v>
      </c>
      <c r="E769" t="s">
        <v>74</v>
      </c>
      <c r="F769" t="s">
        <v>8009</v>
      </c>
      <c r="G769" t="s">
        <v>74</v>
      </c>
      <c r="H769" t="s">
        <v>74</v>
      </c>
      <c r="I769" t="s">
        <v>8010</v>
      </c>
      <c r="J769" t="s">
        <v>979</v>
      </c>
      <c r="K769" t="s">
        <v>74</v>
      </c>
      <c r="L769" t="s">
        <v>74</v>
      </c>
      <c r="M769" t="s">
        <v>77</v>
      </c>
      <c r="N769" t="s">
        <v>78</v>
      </c>
      <c r="O769" t="s">
        <v>74</v>
      </c>
      <c r="P769" t="s">
        <v>74</v>
      </c>
      <c r="Q769" t="s">
        <v>74</v>
      </c>
      <c r="R769" t="s">
        <v>74</v>
      </c>
      <c r="S769" t="s">
        <v>74</v>
      </c>
      <c r="T769" t="s">
        <v>8011</v>
      </c>
      <c r="U769" t="s">
        <v>8012</v>
      </c>
      <c r="V769" t="s">
        <v>8013</v>
      </c>
      <c r="W769" t="s">
        <v>8014</v>
      </c>
      <c r="X769" t="s">
        <v>2494</v>
      </c>
      <c r="Y769" t="s">
        <v>6197</v>
      </c>
      <c r="Z769" t="s">
        <v>74</v>
      </c>
      <c r="AA769" t="s">
        <v>74</v>
      </c>
      <c r="AB769" t="s">
        <v>74</v>
      </c>
      <c r="AC769" t="s">
        <v>74</v>
      </c>
      <c r="AD769" t="s">
        <v>74</v>
      </c>
      <c r="AE769" t="s">
        <v>74</v>
      </c>
      <c r="AF769" t="s">
        <v>74</v>
      </c>
      <c r="AG769">
        <v>33</v>
      </c>
      <c r="AH769">
        <v>9</v>
      </c>
      <c r="AI769">
        <v>11</v>
      </c>
      <c r="AJ769">
        <v>0</v>
      </c>
      <c r="AK769">
        <v>0</v>
      </c>
      <c r="AL769" t="s">
        <v>983</v>
      </c>
      <c r="AM769" t="s">
        <v>305</v>
      </c>
      <c r="AN769" t="s">
        <v>984</v>
      </c>
      <c r="AO769" t="s">
        <v>985</v>
      </c>
      <c r="AP769" t="s">
        <v>74</v>
      </c>
      <c r="AQ769" t="s">
        <v>74</v>
      </c>
      <c r="AR769" t="s">
        <v>986</v>
      </c>
      <c r="AS769" t="s">
        <v>987</v>
      </c>
      <c r="AT769" t="s">
        <v>7434</v>
      </c>
      <c r="AU769">
        <v>1994</v>
      </c>
      <c r="AV769">
        <v>28</v>
      </c>
      <c r="AW769">
        <v>1</v>
      </c>
      <c r="AX769" t="s">
        <v>74</v>
      </c>
      <c r="AY769" t="s">
        <v>74</v>
      </c>
      <c r="AZ769" t="s">
        <v>74</v>
      </c>
      <c r="BA769" t="s">
        <v>74</v>
      </c>
      <c r="BB769">
        <v>75</v>
      </c>
      <c r="BC769">
        <v>85</v>
      </c>
      <c r="BD769" t="s">
        <v>74</v>
      </c>
      <c r="BE769" t="s">
        <v>8015</v>
      </c>
      <c r="BF769" t="str">
        <f>HYPERLINK("http://dx.doi.org/10.1080/00222939400770071","http://dx.doi.org/10.1080/00222939400770071")</f>
        <v>http://dx.doi.org/10.1080/00222939400770071</v>
      </c>
      <c r="BG769" t="s">
        <v>74</v>
      </c>
      <c r="BH769" t="s">
        <v>74</v>
      </c>
      <c r="BI769">
        <v>11</v>
      </c>
      <c r="BJ769" t="s">
        <v>989</v>
      </c>
      <c r="BK769" t="s">
        <v>93</v>
      </c>
      <c r="BL769" t="s">
        <v>990</v>
      </c>
      <c r="BM769" t="s">
        <v>8016</v>
      </c>
      <c r="BN769" t="s">
        <v>74</v>
      </c>
      <c r="BO769" t="s">
        <v>74</v>
      </c>
      <c r="BP769" t="s">
        <v>74</v>
      </c>
      <c r="BQ769" t="s">
        <v>74</v>
      </c>
      <c r="BR769" t="s">
        <v>96</v>
      </c>
      <c r="BS769" t="s">
        <v>8017</v>
      </c>
      <c r="BT769" t="str">
        <f>HYPERLINK("https%3A%2F%2Fwww.webofscience.com%2Fwos%2Fwoscc%2Ffull-record%2FWOS:A1994MX81600007","View Full Record in Web of Science")</f>
        <v>View Full Record in Web of Science</v>
      </c>
    </row>
    <row r="770" spans="1:72" x14ac:dyDescent="0.15">
      <c r="A770" t="s">
        <v>72</v>
      </c>
      <c r="B770" t="s">
        <v>8018</v>
      </c>
      <c r="C770" t="s">
        <v>74</v>
      </c>
      <c r="D770" t="s">
        <v>74</v>
      </c>
      <c r="E770" t="s">
        <v>74</v>
      </c>
      <c r="F770" t="s">
        <v>8018</v>
      </c>
      <c r="G770" t="s">
        <v>74</v>
      </c>
      <c r="H770" t="s">
        <v>74</v>
      </c>
      <c r="I770" t="s">
        <v>8019</v>
      </c>
      <c r="J770" t="s">
        <v>979</v>
      </c>
      <c r="K770" t="s">
        <v>74</v>
      </c>
      <c r="L770" t="s">
        <v>74</v>
      </c>
      <c r="M770" t="s">
        <v>77</v>
      </c>
      <c r="N770" t="s">
        <v>78</v>
      </c>
      <c r="O770" t="s">
        <v>74</v>
      </c>
      <c r="P770" t="s">
        <v>74</v>
      </c>
      <c r="Q770" t="s">
        <v>74</v>
      </c>
      <c r="R770" t="s">
        <v>74</v>
      </c>
      <c r="S770" t="s">
        <v>74</v>
      </c>
      <c r="T770" t="s">
        <v>8020</v>
      </c>
      <c r="U770" t="s">
        <v>74</v>
      </c>
      <c r="V770" t="s">
        <v>8021</v>
      </c>
      <c r="W770" t="s">
        <v>8022</v>
      </c>
      <c r="X770" t="s">
        <v>74</v>
      </c>
      <c r="Y770" t="s">
        <v>8023</v>
      </c>
      <c r="Z770" t="s">
        <v>74</v>
      </c>
      <c r="AA770" t="s">
        <v>74</v>
      </c>
      <c r="AB770" t="s">
        <v>74</v>
      </c>
      <c r="AC770" t="s">
        <v>74</v>
      </c>
      <c r="AD770" t="s">
        <v>74</v>
      </c>
      <c r="AE770" t="s">
        <v>74</v>
      </c>
      <c r="AF770" t="s">
        <v>74</v>
      </c>
      <c r="AG770">
        <v>15</v>
      </c>
      <c r="AH770">
        <v>5</v>
      </c>
      <c r="AI770">
        <v>5</v>
      </c>
      <c r="AJ770">
        <v>0</v>
      </c>
      <c r="AK770">
        <v>0</v>
      </c>
      <c r="AL770" t="s">
        <v>983</v>
      </c>
      <c r="AM770" t="s">
        <v>305</v>
      </c>
      <c r="AN770" t="s">
        <v>984</v>
      </c>
      <c r="AO770" t="s">
        <v>985</v>
      </c>
      <c r="AP770" t="s">
        <v>74</v>
      </c>
      <c r="AQ770" t="s">
        <v>74</v>
      </c>
      <c r="AR770" t="s">
        <v>986</v>
      </c>
      <c r="AS770" t="s">
        <v>987</v>
      </c>
      <c r="AT770" t="s">
        <v>7434</v>
      </c>
      <c r="AU770">
        <v>1994</v>
      </c>
      <c r="AV770">
        <v>28</v>
      </c>
      <c r="AW770">
        <v>1</v>
      </c>
      <c r="AX770" t="s">
        <v>74</v>
      </c>
      <c r="AY770" t="s">
        <v>74</v>
      </c>
      <c r="AZ770" t="s">
        <v>74</v>
      </c>
      <c r="BA770" t="s">
        <v>74</v>
      </c>
      <c r="BB770">
        <v>237</v>
      </c>
      <c r="BC770">
        <v>246</v>
      </c>
      <c r="BD770" t="s">
        <v>74</v>
      </c>
      <c r="BE770" t="s">
        <v>8024</v>
      </c>
      <c r="BF770" t="str">
        <f>HYPERLINK("http://dx.doi.org/10.1080/00222939400770101","http://dx.doi.org/10.1080/00222939400770101")</f>
        <v>http://dx.doi.org/10.1080/00222939400770101</v>
      </c>
      <c r="BG770" t="s">
        <v>74</v>
      </c>
      <c r="BH770" t="s">
        <v>74</v>
      </c>
      <c r="BI770">
        <v>10</v>
      </c>
      <c r="BJ770" t="s">
        <v>989</v>
      </c>
      <c r="BK770" t="s">
        <v>93</v>
      </c>
      <c r="BL770" t="s">
        <v>990</v>
      </c>
      <c r="BM770" t="s">
        <v>8016</v>
      </c>
      <c r="BN770" t="s">
        <v>74</v>
      </c>
      <c r="BO770" t="s">
        <v>74</v>
      </c>
      <c r="BP770" t="s">
        <v>74</v>
      </c>
      <c r="BQ770" t="s">
        <v>74</v>
      </c>
      <c r="BR770" t="s">
        <v>96</v>
      </c>
      <c r="BS770" t="s">
        <v>8025</v>
      </c>
      <c r="BT770" t="str">
        <f>HYPERLINK("https%3A%2F%2Fwww.webofscience.com%2Fwos%2Fwoscc%2Ffull-record%2FWOS:A1994MX81600010","View Full Record in Web of Science")</f>
        <v>View Full Record in Web of Science</v>
      </c>
    </row>
    <row r="771" spans="1:72" x14ac:dyDescent="0.15">
      <c r="A771" t="s">
        <v>72</v>
      </c>
      <c r="B771" t="s">
        <v>8026</v>
      </c>
      <c r="C771" t="s">
        <v>74</v>
      </c>
      <c r="D771" t="s">
        <v>74</v>
      </c>
      <c r="E771" t="s">
        <v>74</v>
      </c>
      <c r="F771" t="s">
        <v>8026</v>
      </c>
      <c r="G771" t="s">
        <v>74</v>
      </c>
      <c r="H771" t="s">
        <v>74</v>
      </c>
      <c r="I771" t="s">
        <v>8027</v>
      </c>
      <c r="J771" t="s">
        <v>8028</v>
      </c>
      <c r="K771" t="s">
        <v>74</v>
      </c>
      <c r="L771" t="s">
        <v>74</v>
      </c>
      <c r="M771" t="s">
        <v>77</v>
      </c>
      <c r="N771" t="s">
        <v>78</v>
      </c>
      <c r="O771" t="s">
        <v>74</v>
      </c>
      <c r="P771" t="s">
        <v>74</v>
      </c>
      <c r="Q771" t="s">
        <v>74</v>
      </c>
      <c r="R771" t="s">
        <v>74</v>
      </c>
      <c r="S771" t="s">
        <v>74</v>
      </c>
      <c r="T771" t="s">
        <v>8029</v>
      </c>
      <c r="U771" t="s">
        <v>8030</v>
      </c>
      <c r="V771" t="s">
        <v>8031</v>
      </c>
      <c r="W771" t="s">
        <v>8032</v>
      </c>
      <c r="X771" t="s">
        <v>8033</v>
      </c>
      <c r="Y771" t="s">
        <v>8034</v>
      </c>
      <c r="Z771" t="s">
        <v>74</v>
      </c>
      <c r="AA771" t="s">
        <v>74</v>
      </c>
      <c r="AB771" t="s">
        <v>74</v>
      </c>
      <c r="AC771" t="s">
        <v>74</v>
      </c>
      <c r="AD771" t="s">
        <v>74</v>
      </c>
      <c r="AE771" t="s">
        <v>74</v>
      </c>
      <c r="AF771" t="s">
        <v>74</v>
      </c>
      <c r="AG771">
        <v>32</v>
      </c>
      <c r="AH771">
        <v>46</v>
      </c>
      <c r="AI771">
        <v>48</v>
      </c>
      <c r="AJ771">
        <v>0</v>
      </c>
      <c r="AK771">
        <v>2</v>
      </c>
      <c r="AL771" t="s">
        <v>8035</v>
      </c>
      <c r="AM771" t="s">
        <v>8036</v>
      </c>
      <c r="AN771" t="s">
        <v>8037</v>
      </c>
      <c r="AO771" t="s">
        <v>8038</v>
      </c>
      <c r="AP771" t="s">
        <v>74</v>
      </c>
      <c r="AQ771" t="s">
        <v>74</v>
      </c>
      <c r="AR771" t="s">
        <v>8039</v>
      </c>
      <c r="AS771" t="s">
        <v>8040</v>
      </c>
      <c r="AT771" t="s">
        <v>6954</v>
      </c>
      <c r="AU771">
        <v>1994</v>
      </c>
      <c r="AV771">
        <v>22</v>
      </c>
      <c r="AW771">
        <v>1</v>
      </c>
      <c r="AX771" t="s">
        <v>74</v>
      </c>
      <c r="AY771" t="s">
        <v>74</v>
      </c>
      <c r="AZ771" t="s">
        <v>74</v>
      </c>
      <c r="BA771" t="s">
        <v>74</v>
      </c>
      <c r="BB771">
        <v>59</v>
      </c>
      <c r="BC771">
        <v>66</v>
      </c>
      <c r="BD771" t="s">
        <v>74</v>
      </c>
      <c r="BE771" t="s">
        <v>8041</v>
      </c>
      <c r="BF771" t="str">
        <f>HYPERLINK("http://dx.doi.org/10.1016/1011-1344(93)06954-2","http://dx.doi.org/10.1016/1011-1344(93)06954-2")</f>
        <v>http://dx.doi.org/10.1016/1011-1344(93)06954-2</v>
      </c>
      <c r="BG771" t="s">
        <v>74</v>
      </c>
      <c r="BH771" t="s">
        <v>74</v>
      </c>
      <c r="BI771">
        <v>8</v>
      </c>
      <c r="BJ771" t="s">
        <v>2485</v>
      </c>
      <c r="BK771" t="s">
        <v>93</v>
      </c>
      <c r="BL771" t="s">
        <v>2485</v>
      </c>
      <c r="BM771" t="s">
        <v>8042</v>
      </c>
      <c r="BN771">
        <v>8151457</v>
      </c>
      <c r="BO771" t="s">
        <v>74</v>
      </c>
      <c r="BP771" t="s">
        <v>74</v>
      </c>
      <c r="BQ771" t="s">
        <v>74</v>
      </c>
      <c r="BR771" t="s">
        <v>96</v>
      </c>
      <c r="BS771" t="s">
        <v>8043</v>
      </c>
      <c r="BT771" t="str">
        <f>HYPERLINK("https%3A%2F%2Fwww.webofscience.com%2Fwos%2Fwoscc%2Ffull-record%2FWOS:A1994MV22300009","View Full Record in Web of Science")</f>
        <v>View Full Record in Web of Science</v>
      </c>
    </row>
    <row r="772" spans="1:72" x14ac:dyDescent="0.15">
      <c r="A772" t="s">
        <v>72</v>
      </c>
      <c r="B772" t="s">
        <v>8044</v>
      </c>
      <c r="C772" t="s">
        <v>74</v>
      </c>
      <c r="D772" t="s">
        <v>74</v>
      </c>
      <c r="E772" t="s">
        <v>74</v>
      </c>
      <c r="F772" t="s">
        <v>8044</v>
      </c>
      <c r="G772" t="s">
        <v>74</v>
      </c>
      <c r="H772" t="s">
        <v>74</v>
      </c>
      <c r="I772" t="s">
        <v>8045</v>
      </c>
      <c r="J772" t="s">
        <v>1013</v>
      </c>
      <c r="K772" t="s">
        <v>74</v>
      </c>
      <c r="L772" t="s">
        <v>74</v>
      </c>
      <c r="M772" t="s">
        <v>77</v>
      </c>
      <c r="N772" t="s">
        <v>78</v>
      </c>
      <c r="O772" t="s">
        <v>74</v>
      </c>
      <c r="P772" t="s">
        <v>74</v>
      </c>
      <c r="Q772" t="s">
        <v>74</v>
      </c>
      <c r="R772" t="s">
        <v>74</v>
      </c>
      <c r="S772" t="s">
        <v>74</v>
      </c>
      <c r="T772" t="s">
        <v>74</v>
      </c>
      <c r="U772" t="s">
        <v>8046</v>
      </c>
      <c r="V772" t="s">
        <v>8047</v>
      </c>
      <c r="W772" t="s">
        <v>74</v>
      </c>
      <c r="X772" t="s">
        <v>74</v>
      </c>
      <c r="Y772" t="s">
        <v>8048</v>
      </c>
      <c r="Z772" t="s">
        <v>74</v>
      </c>
      <c r="AA772" t="s">
        <v>8049</v>
      </c>
      <c r="AB772" t="s">
        <v>8050</v>
      </c>
      <c r="AC772" t="s">
        <v>74</v>
      </c>
      <c r="AD772" t="s">
        <v>74</v>
      </c>
      <c r="AE772" t="s">
        <v>74</v>
      </c>
      <c r="AF772" t="s">
        <v>74</v>
      </c>
      <c r="AG772">
        <v>25</v>
      </c>
      <c r="AH772">
        <v>77</v>
      </c>
      <c r="AI772">
        <v>85</v>
      </c>
      <c r="AJ772">
        <v>0</v>
      </c>
      <c r="AK772">
        <v>18</v>
      </c>
      <c r="AL772" t="s">
        <v>893</v>
      </c>
      <c r="AM772" t="s">
        <v>894</v>
      </c>
      <c r="AN772" t="s">
        <v>2146</v>
      </c>
      <c r="AO772" t="s">
        <v>1019</v>
      </c>
      <c r="AP772" t="s">
        <v>74</v>
      </c>
      <c r="AQ772" t="s">
        <v>74</v>
      </c>
      <c r="AR772" t="s">
        <v>1021</v>
      </c>
      <c r="AS772" t="s">
        <v>1022</v>
      </c>
      <c r="AT772" t="s">
        <v>6954</v>
      </c>
      <c r="AU772">
        <v>1994</v>
      </c>
      <c r="AV772">
        <v>24</v>
      </c>
      <c r="AW772">
        <v>1</v>
      </c>
      <c r="AX772" t="s">
        <v>74</v>
      </c>
      <c r="AY772" t="s">
        <v>74</v>
      </c>
      <c r="AZ772" t="s">
        <v>74</v>
      </c>
      <c r="BA772" t="s">
        <v>74</v>
      </c>
      <c r="BB772">
        <v>141</v>
      </c>
      <c r="BC772">
        <v>154</v>
      </c>
      <c r="BD772" t="s">
        <v>74</v>
      </c>
      <c r="BE772" t="s">
        <v>8051</v>
      </c>
      <c r="BF772" t="str">
        <f>HYPERLINK("http://dx.doi.org/10.1175/1520-0485(1994)024&lt;0141:TSIONP&gt;2.0.CO;2","http://dx.doi.org/10.1175/1520-0485(1994)024&lt;0141:TSIONP&gt;2.0.CO;2")</f>
        <v>http://dx.doi.org/10.1175/1520-0485(1994)024&lt;0141:TSIONP&gt;2.0.CO;2</v>
      </c>
      <c r="BG772" t="s">
        <v>74</v>
      </c>
      <c r="BH772" t="s">
        <v>74</v>
      </c>
      <c r="BI772">
        <v>14</v>
      </c>
      <c r="BJ772" t="s">
        <v>364</v>
      </c>
      <c r="BK772" t="s">
        <v>93</v>
      </c>
      <c r="BL772" t="s">
        <v>364</v>
      </c>
      <c r="BM772" t="s">
        <v>8052</v>
      </c>
      <c r="BN772" t="s">
        <v>74</v>
      </c>
      <c r="BO772" t="s">
        <v>1025</v>
      </c>
      <c r="BP772" t="s">
        <v>74</v>
      </c>
      <c r="BQ772" t="s">
        <v>74</v>
      </c>
      <c r="BR772" t="s">
        <v>96</v>
      </c>
      <c r="BS772" t="s">
        <v>8053</v>
      </c>
      <c r="BT772" t="str">
        <f>HYPERLINK("https%3A%2F%2Fwww.webofscience.com%2Fwos%2Fwoscc%2Ffull-record%2FWOS:A1994MT81100009","View Full Record in Web of Science")</f>
        <v>View Full Record in Web of Science</v>
      </c>
    </row>
    <row r="773" spans="1:72" x14ac:dyDescent="0.15">
      <c r="A773" t="s">
        <v>72</v>
      </c>
      <c r="B773" t="s">
        <v>8054</v>
      </c>
      <c r="C773" t="s">
        <v>74</v>
      </c>
      <c r="D773" t="s">
        <v>74</v>
      </c>
      <c r="E773" t="s">
        <v>74</v>
      </c>
      <c r="F773" t="s">
        <v>8054</v>
      </c>
      <c r="G773" t="s">
        <v>74</v>
      </c>
      <c r="H773" t="s">
        <v>74</v>
      </c>
      <c r="I773" t="s">
        <v>8055</v>
      </c>
      <c r="J773" t="s">
        <v>2286</v>
      </c>
      <c r="K773" t="s">
        <v>74</v>
      </c>
      <c r="L773" t="s">
        <v>74</v>
      </c>
      <c r="M773" t="s">
        <v>77</v>
      </c>
      <c r="N773" t="s">
        <v>78</v>
      </c>
      <c r="O773" t="s">
        <v>74</v>
      </c>
      <c r="P773" t="s">
        <v>74</v>
      </c>
      <c r="Q773" t="s">
        <v>74</v>
      </c>
      <c r="R773" t="s">
        <v>74</v>
      </c>
      <c r="S773" t="s">
        <v>74</v>
      </c>
      <c r="T773" t="s">
        <v>74</v>
      </c>
      <c r="U773" t="s">
        <v>74</v>
      </c>
      <c r="V773" t="s">
        <v>8056</v>
      </c>
      <c r="W773" t="s">
        <v>74</v>
      </c>
      <c r="X773" t="s">
        <v>74</v>
      </c>
      <c r="Y773" t="s">
        <v>8057</v>
      </c>
      <c r="Z773" t="s">
        <v>74</v>
      </c>
      <c r="AA773" t="s">
        <v>74</v>
      </c>
      <c r="AB773" t="s">
        <v>74</v>
      </c>
      <c r="AC773" t="s">
        <v>74</v>
      </c>
      <c r="AD773" t="s">
        <v>74</v>
      </c>
      <c r="AE773" t="s">
        <v>74</v>
      </c>
      <c r="AF773" t="s">
        <v>74</v>
      </c>
      <c r="AG773">
        <v>0</v>
      </c>
      <c r="AH773">
        <v>7</v>
      </c>
      <c r="AI773">
        <v>8</v>
      </c>
      <c r="AJ773">
        <v>0</v>
      </c>
      <c r="AK773">
        <v>0</v>
      </c>
      <c r="AL773" t="s">
        <v>108</v>
      </c>
      <c r="AM773" t="s">
        <v>109</v>
      </c>
      <c r="AN773" t="s">
        <v>127</v>
      </c>
      <c r="AO773" t="s">
        <v>2289</v>
      </c>
      <c r="AP773" t="s">
        <v>74</v>
      </c>
      <c r="AQ773" t="s">
        <v>74</v>
      </c>
      <c r="AR773" t="s">
        <v>2290</v>
      </c>
      <c r="AS773" t="s">
        <v>2291</v>
      </c>
      <c r="AT773" t="s">
        <v>6954</v>
      </c>
      <c r="AU773">
        <v>1994</v>
      </c>
      <c r="AV773">
        <v>7</v>
      </c>
      <c r="AW773">
        <v>1</v>
      </c>
      <c r="AX773" t="s">
        <v>74</v>
      </c>
      <c r="AY773" t="s">
        <v>74</v>
      </c>
      <c r="AZ773" t="s">
        <v>74</v>
      </c>
      <c r="BA773" t="s">
        <v>74</v>
      </c>
      <c r="BB773">
        <v>35</v>
      </c>
      <c r="BC773">
        <v>44</v>
      </c>
      <c r="BD773" t="s">
        <v>74</v>
      </c>
      <c r="BE773" t="s">
        <v>8058</v>
      </c>
      <c r="BF773" t="str">
        <f>HYPERLINK("http://dx.doi.org/10.1016/0895-9811(94)90032-9","http://dx.doi.org/10.1016/0895-9811(94)90032-9")</f>
        <v>http://dx.doi.org/10.1016/0895-9811(94)90032-9</v>
      </c>
      <c r="BG773" t="s">
        <v>74</v>
      </c>
      <c r="BH773" t="s">
        <v>74</v>
      </c>
      <c r="BI773">
        <v>10</v>
      </c>
      <c r="BJ773" t="s">
        <v>187</v>
      </c>
      <c r="BK773" t="s">
        <v>93</v>
      </c>
      <c r="BL773" t="s">
        <v>188</v>
      </c>
      <c r="BM773" t="s">
        <v>8059</v>
      </c>
      <c r="BN773" t="s">
        <v>74</v>
      </c>
      <c r="BO773" t="s">
        <v>74</v>
      </c>
      <c r="BP773" t="s">
        <v>74</v>
      </c>
      <c r="BQ773" t="s">
        <v>74</v>
      </c>
      <c r="BR773" t="s">
        <v>96</v>
      </c>
      <c r="BS773" t="s">
        <v>8060</v>
      </c>
      <c r="BT773" t="str">
        <f>HYPERLINK("https%3A%2F%2Fwww.webofscience.com%2Fwos%2Fwoscc%2Ffull-record%2FWOS:A1994NF57200004","View Full Record in Web of Science")</f>
        <v>View Full Record in Web of Science</v>
      </c>
    </row>
    <row r="774" spans="1:72" x14ac:dyDescent="0.15">
      <c r="A774" t="s">
        <v>72</v>
      </c>
      <c r="B774" t="s">
        <v>8061</v>
      </c>
      <c r="C774" t="s">
        <v>74</v>
      </c>
      <c r="D774" t="s">
        <v>74</v>
      </c>
      <c r="E774" t="s">
        <v>74</v>
      </c>
      <c r="F774" t="s">
        <v>8061</v>
      </c>
      <c r="G774" t="s">
        <v>74</v>
      </c>
      <c r="H774" t="s">
        <v>74</v>
      </c>
      <c r="I774" t="s">
        <v>8062</v>
      </c>
      <c r="J774" t="s">
        <v>2286</v>
      </c>
      <c r="K774" t="s">
        <v>74</v>
      </c>
      <c r="L774" t="s">
        <v>74</v>
      </c>
      <c r="M774" t="s">
        <v>77</v>
      </c>
      <c r="N774" t="s">
        <v>78</v>
      </c>
      <c r="O774" t="s">
        <v>74</v>
      </c>
      <c r="P774" t="s">
        <v>74</v>
      </c>
      <c r="Q774" t="s">
        <v>74</v>
      </c>
      <c r="R774" t="s">
        <v>74</v>
      </c>
      <c r="S774" t="s">
        <v>74</v>
      </c>
      <c r="T774" t="s">
        <v>74</v>
      </c>
      <c r="U774" t="s">
        <v>74</v>
      </c>
      <c r="V774" t="s">
        <v>8063</v>
      </c>
      <c r="W774" t="s">
        <v>907</v>
      </c>
      <c r="X774" t="s">
        <v>151</v>
      </c>
      <c r="Y774" t="s">
        <v>74</v>
      </c>
      <c r="Z774" t="s">
        <v>74</v>
      </c>
      <c r="AA774" t="s">
        <v>8064</v>
      </c>
      <c r="AB774" t="s">
        <v>74</v>
      </c>
      <c r="AC774" t="s">
        <v>74</v>
      </c>
      <c r="AD774" t="s">
        <v>74</v>
      </c>
      <c r="AE774" t="s">
        <v>74</v>
      </c>
      <c r="AF774" t="s">
        <v>74</v>
      </c>
      <c r="AG774">
        <v>0</v>
      </c>
      <c r="AH774">
        <v>36</v>
      </c>
      <c r="AI774">
        <v>37</v>
      </c>
      <c r="AJ774">
        <v>0</v>
      </c>
      <c r="AK774">
        <v>2</v>
      </c>
      <c r="AL774" t="s">
        <v>108</v>
      </c>
      <c r="AM774" t="s">
        <v>109</v>
      </c>
      <c r="AN774" t="s">
        <v>127</v>
      </c>
      <c r="AO774" t="s">
        <v>2289</v>
      </c>
      <c r="AP774" t="s">
        <v>74</v>
      </c>
      <c r="AQ774" t="s">
        <v>74</v>
      </c>
      <c r="AR774" t="s">
        <v>2290</v>
      </c>
      <c r="AS774" t="s">
        <v>2291</v>
      </c>
      <c r="AT774" t="s">
        <v>6954</v>
      </c>
      <c r="AU774">
        <v>1994</v>
      </c>
      <c r="AV774">
        <v>7</v>
      </c>
      <c r="AW774">
        <v>1</v>
      </c>
      <c r="AX774" t="s">
        <v>74</v>
      </c>
      <c r="AY774" t="s">
        <v>74</v>
      </c>
      <c r="AZ774" t="s">
        <v>74</v>
      </c>
      <c r="BA774" t="s">
        <v>74</v>
      </c>
      <c r="BB774">
        <v>69</v>
      </c>
      <c r="BC774">
        <v>83</v>
      </c>
      <c r="BD774" t="s">
        <v>74</v>
      </c>
      <c r="BE774" t="s">
        <v>8065</v>
      </c>
      <c r="BF774" t="str">
        <f>HYPERLINK("http://dx.doi.org/10.1016/0895-9811(94)90035-3","http://dx.doi.org/10.1016/0895-9811(94)90035-3")</f>
        <v>http://dx.doi.org/10.1016/0895-9811(94)90035-3</v>
      </c>
      <c r="BG774" t="s">
        <v>74</v>
      </c>
      <c r="BH774" t="s">
        <v>74</v>
      </c>
      <c r="BI774">
        <v>15</v>
      </c>
      <c r="BJ774" t="s">
        <v>187</v>
      </c>
      <c r="BK774" t="s">
        <v>93</v>
      </c>
      <c r="BL774" t="s">
        <v>188</v>
      </c>
      <c r="BM774" t="s">
        <v>8059</v>
      </c>
      <c r="BN774" t="s">
        <v>74</v>
      </c>
      <c r="BO774" t="s">
        <v>74</v>
      </c>
      <c r="BP774" t="s">
        <v>74</v>
      </c>
      <c r="BQ774" t="s">
        <v>74</v>
      </c>
      <c r="BR774" t="s">
        <v>96</v>
      </c>
      <c r="BS774" t="s">
        <v>8066</v>
      </c>
      <c r="BT774" t="str">
        <f>HYPERLINK("https%3A%2F%2Fwww.webofscience.com%2Fwos%2Fwoscc%2Ffull-record%2FWOS:A1994NF57200007","View Full Record in Web of Science")</f>
        <v>View Full Record in Web of Science</v>
      </c>
    </row>
    <row r="775" spans="1:72" x14ac:dyDescent="0.15">
      <c r="A775" t="s">
        <v>72</v>
      </c>
      <c r="B775" t="s">
        <v>8067</v>
      </c>
      <c r="C775" t="s">
        <v>74</v>
      </c>
      <c r="D775" t="s">
        <v>74</v>
      </c>
      <c r="E775" t="s">
        <v>74</v>
      </c>
      <c r="F775" t="s">
        <v>8067</v>
      </c>
      <c r="G775" t="s">
        <v>74</v>
      </c>
      <c r="H775" t="s">
        <v>74</v>
      </c>
      <c r="I775" t="s">
        <v>8068</v>
      </c>
      <c r="J775" t="s">
        <v>4005</v>
      </c>
      <c r="K775" t="s">
        <v>74</v>
      </c>
      <c r="L775" t="s">
        <v>74</v>
      </c>
      <c r="M775" t="s">
        <v>77</v>
      </c>
      <c r="N775" t="s">
        <v>78</v>
      </c>
      <c r="O775" t="s">
        <v>74</v>
      </c>
      <c r="P775" t="s">
        <v>74</v>
      </c>
      <c r="Q775" t="s">
        <v>74</v>
      </c>
      <c r="R775" t="s">
        <v>74</v>
      </c>
      <c r="S775" t="s">
        <v>74</v>
      </c>
      <c r="T775" t="s">
        <v>74</v>
      </c>
      <c r="U775" t="s">
        <v>8069</v>
      </c>
      <c r="V775" t="s">
        <v>8070</v>
      </c>
      <c r="W775" t="s">
        <v>74</v>
      </c>
      <c r="X775" t="s">
        <v>74</v>
      </c>
      <c r="Y775" t="s">
        <v>8071</v>
      </c>
      <c r="Z775" t="s">
        <v>74</v>
      </c>
      <c r="AA775" t="s">
        <v>812</v>
      </c>
      <c r="AB775" t="s">
        <v>74</v>
      </c>
      <c r="AC775" t="s">
        <v>74</v>
      </c>
      <c r="AD775" t="s">
        <v>74</v>
      </c>
      <c r="AE775" t="s">
        <v>74</v>
      </c>
      <c r="AF775" t="s">
        <v>74</v>
      </c>
      <c r="AG775">
        <v>20</v>
      </c>
      <c r="AH775">
        <v>34</v>
      </c>
      <c r="AI775">
        <v>39</v>
      </c>
      <c r="AJ775">
        <v>0</v>
      </c>
      <c r="AK775">
        <v>3</v>
      </c>
      <c r="AL775" t="s">
        <v>4008</v>
      </c>
      <c r="AM775" t="s">
        <v>4009</v>
      </c>
      <c r="AN775" t="s">
        <v>4010</v>
      </c>
      <c r="AO775" t="s">
        <v>4011</v>
      </c>
      <c r="AP775" t="s">
        <v>74</v>
      </c>
      <c r="AQ775" t="s">
        <v>74</v>
      </c>
      <c r="AR775" t="s">
        <v>4012</v>
      </c>
      <c r="AS775" t="s">
        <v>4013</v>
      </c>
      <c r="AT775" t="s">
        <v>6954</v>
      </c>
      <c r="AU775">
        <v>1994</v>
      </c>
      <c r="AV775">
        <v>151</v>
      </c>
      <c r="AW775" t="s">
        <v>74</v>
      </c>
      <c r="AX775">
        <v>1</v>
      </c>
      <c r="AY775" t="s">
        <v>74</v>
      </c>
      <c r="AZ775" t="s">
        <v>74</v>
      </c>
      <c r="BA775" t="s">
        <v>74</v>
      </c>
      <c r="BB775">
        <v>1</v>
      </c>
      <c r="BC775">
        <v>4</v>
      </c>
      <c r="BD775" t="s">
        <v>74</v>
      </c>
      <c r="BE775" t="s">
        <v>8072</v>
      </c>
      <c r="BF775" t="str">
        <f>HYPERLINK("http://dx.doi.org/10.1144/gsjgs.151.1.0001","http://dx.doi.org/10.1144/gsjgs.151.1.0001")</f>
        <v>http://dx.doi.org/10.1144/gsjgs.151.1.0001</v>
      </c>
      <c r="BG775" t="s">
        <v>74</v>
      </c>
      <c r="BH775" t="s">
        <v>74</v>
      </c>
      <c r="BI775">
        <v>4</v>
      </c>
      <c r="BJ775" t="s">
        <v>187</v>
      </c>
      <c r="BK775" t="s">
        <v>93</v>
      </c>
      <c r="BL775" t="s">
        <v>188</v>
      </c>
      <c r="BM775" t="s">
        <v>8073</v>
      </c>
      <c r="BN775" t="s">
        <v>74</v>
      </c>
      <c r="BO775" t="s">
        <v>74</v>
      </c>
      <c r="BP775" t="s">
        <v>74</v>
      </c>
      <c r="BQ775" t="s">
        <v>74</v>
      </c>
      <c r="BR775" t="s">
        <v>96</v>
      </c>
      <c r="BS775" t="s">
        <v>8074</v>
      </c>
      <c r="BT775" t="str">
        <f>HYPERLINK("https%3A%2F%2Fwww.webofscience.com%2Fwos%2Fwoscc%2Ffull-record%2FWOS:A1994MR04500001","View Full Record in Web of Science")</f>
        <v>View Full Record in Web of Science</v>
      </c>
    </row>
    <row r="776" spans="1:72" x14ac:dyDescent="0.15">
      <c r="A776" t="s">
        <v>72</v>
      </c>
      <c r="B776" t="s">
        <v>8075</v>
      </c>
      <c r="C776" t="s">
        <v>74</v>
      </c>
      <c r="D776" t="s">
        <v>74</v>
      </c>
      <c r="E776" t="s">
        <v>74</v>
      </c>
      <c r="F776" t="s">
        <v>8075</v>
      </c>
      <c r="G776" t="s">
        <v>74</v>
      </c>
      <c r="H776" t="s">
        <v>74</v>
      </c>
      <c r="I776" t="s">
        <v>8076</v>
      </c>
      <c r="J776" t="s">
        <v>4005</v>
      </c>
      <c r="K776" t="s">
        <v>74</v>
      </c>
      <c r="L776" t="s">
        <v>74</v>
      </c>
      <c r="M776" t="s">
        <v>77</v>
      </c>
      <c r="N776" t="s">
        <v>78</v>
      </c>
      <c r="O776" t="s">
        <v>74</v>
      </c>
      <c r="P776" t="s">
        <v>74</v>
      </c>
      <c r="Q776" t="s">
        <v>74</v>
      </c>
      <c r="R776" t="s">
        <v>74</v>
      </c>
      <c r="S776" t="s">
        <v>74</v>
      </c>
      <c r="T776" t="s">
        <v>74</v>
      </c>
      <c r="U776" t="s">
        <v>8077</v>
      </c>
      <c r="V776" t="s">
        <v>8078</v>
      </c>
      <c r="W776" t="s">
        <v>74</v>
      </c>
      <c r="X776" t="s">
        <v>74</v>
      </c>
      <c r="Y776" t="s">
        <v>8079</v>
      </c>
      <c r="Z776" t="s">
        <v>74</v>
      </c>
      <c r="AA776" t="s">
        <v>74</v>
      </c>
      <c r="AB776" t="s">
        <v>74</v>
      </c>
      <c r="AC776" t="s">
        <v>74</v>
      </c>
      <c r="AD776" t="s">
        <v>74</v>
      </c>
      <c r="AE776" t="s">
        <v>74</v>
      </c>
      <c r="AF776" t="s">
        <v>74</v>
      </c>
      <c r="AG776">
        <v>66</v>
      </c>
      <c r="AH776">
        <v>43</v>
      </c>
      <c r="AI776">
        <v>48</v>
      </c>
      <c r="AJ776">
        <v>0</v>
      </c>
      <c r="AK776">
        <v>5</v>
      </c>
      <c r="AL776" t="s">
        <v>4008</v>
      </c>
      <c r="AM776" t="s">
        <v>4009</v>
      </c>
      <c r="AN776" t="s">
        <v>4010</v>
      </c>
      <c r="AO776" t="s">
        <v>4011</v>
      </c>
      <c r="AP776" t="s">
        <v>74</v>
      </c>
      <c r="AQ776" t="s">
        <v>74</v>
      </c>
      <c r="AR776" t="s">
        <v>4012</v>
      </c>
      <c r="AS776" t="s">
        <v>4013</v>
      </c>
      <c r="AT776" t="s">
        <v>6954</v>
      </c>
      <c r="AU776">
        <v>1994</v>
      </c>
      <c r="AV776">
        <v>151</v>
      </c>
      <c r="AW776" t="s">
        <v>74</v>
      </c>
      <c r="AX776">
        <v>1</v>
      </c>
      <c r="AY776" t="s">
        <v>74</v>
      </c>
      <c r="AZ776" t="s">
        <v>74</v>
      </c>
      <c r="BA776" t="s">
        <v>74</v>
      </c>
      <c r="BB776">
        <v>65</v>
      </c>
      <c r="BC776">
        <v>78</v>
      </c>
      <c r="BD776" t="s">
        <v>74</v>
      </c>
      <c r="BE776" t="s">
        <v>8080</v>
      </c>
      <c r="BF776" t="str">
        <f>HYPERLINK("http://dx.doi.org/10.1144/gsjgs.151.1.0065","http://dx.doi.org/10.1144/gsjgs.151.1.0065")</f>
        <v>http://dx.doi.org/10.1144/gsjgs.151.1.0065</v>
      </c>
      <c r="BG776" t="s">
        <v>74</v>
      </c>
      <c r="BH776" t="s">
        <v>74</v>
      </c>
      <c r="BI776">
        <v>14</v>
      </c>
      <c r="BJ776" t="s">
        <v>187</v>
      </c>
      <c r="BK776" t="s">
        <v>93</v>
      </c>
      <c r="BL776" t="s">
        <v>188</v>
      </c>
      <c r="BM776" t="s">
        <v>8073</v>
      </c>
      <c r="BN776" t="s">
        <v>74</v>
      </c>
      <c r="BO776" t="s">
        <v>74</v>
      </c>
      <c r="BP776" t="s">
        <v>74</v>
      </c>
      <c r="BQ776" t="s">
        <v>74</v>
      </c>
      <c r="BR776" t="s">
        <v>96</v>
      </c>
      <c r="BS776" t="s">
        <v>8081</v>
      </c>
      <c r="BT776" t="str">
        <f>HYPERLINK("https%3A%2F%2Fwww.webofscience.com%2Fwos%2Fwoscc%2Ffull-record%2FWOS:A1994MR04500009","View Full Record in Web of Science")</f>
        <v>View Full Record in Web of Science</v>
      </c>
    </row>
    <row r="777" spans="1:72" x14ac:dyDescent="0.15">
      <c r="A777" t="s">
        <v>72</v>
      </c>
      <c r="B777" t="s">
        <v>8082</v>
      </c>
      <c r="C777" t="s">
        <v>74</v>
      </c>
      <c r="D777" t="s">
        <v>74</v>
      </c>
      <c r="E777" t="s">
        <v>74</v>
      </c>
      <c r="F777" t="s">
        <v>8082</v>
      </c>
      <c r="G777" t="s">
        <v>74</v>
      </c>
      <c r="H777" t="s">
        <v>74</v>
      </c>
      <c r="I777" t="s">
        <v>8083</v>
      </c>
      <c r="J777" t="s">
        <v>8084</v>
      </c>
      <c r="K777" t="s">
        <v>74</v>
      </c>
      <c r="L777" t="s">
        <v>74</v>
      </c>
      <c r="M777" t="s">
        <v>77</v>
      </c>
      <c r="N777" t="s">
        <v>78</v>
      </c>
      <c r="O777" t="s">
        <v>74</v>
      </c>
      <c r="P777" t="s">
        <v>74</v>
      </c>
      <c r="Q777" t="s">
        <v>74</v>
      </c>
      <c r="R777" t="s">
        <v>74</v>
      </c>
      <c r="S777" t="s">
        <v>74</v>
      </c>
      <c r="T777" t="s">
        <v>8085</v>
      </c>
      <c r="U777" t="s">
        <v>74</v>
      </c>
      <c r="V777" t="s">
        <v>8086</v>
      </c>
      <c r="W777" t="s">
        <v>8087</v>
      </c>
      <c r="X777" t="s">
        <v>8088</v>
      </c>
      <c r="Y777" t="s">
        <v>8089</v>
      </c>
      <c r="Z777" t="s">
        <v>74</v>
      </c>
      <c r="AA777" t="s">
        <v>74</v>
      </c>
      <c r="AB777" t="s">
        <v>74</v>
      </c>
      <c r="AC777" t="s">
        <v>74</v>
      </c>
      <c r="AD777" t="s">
        <v>74</v>
      </c>
      <c r="AE777" t="s">
        <v>74</v>
      </c>
      <c r="AF777" t="s">
        <v>74</v>
      </c>
      <c r="AG777">
        <v>12</v>
      </c>
      <c r="AH777">
        <v>3</v>
      </c>
      <c r="AI777">
        <v>3</v>
      </c>
      <c r="AJ777">
        <v>0</v>
      </c>
      <c r="AK777">
        <v>6</v>
      </c>
      <c r="AL777" t="s">
        <v>8090</v>
      </c>
      <c r="AM777" t="s">
        <v>1078</v>
      </c>
      <c r="AN777" t="s">
        <v>8091</v>
      </c>
      <c r="AO777" t="s">
        <v>8092</v>
      </c>
      <c r="AP777" t="s">
        <v>74</v>
      </c>
      <c r="AQ777" t="s">
        <v>74</v>
      </c>
      <c r="AR777" t="s">
        <v>8093</v>
      </c>
      <c r="AS777" t="s">
        <v>8094</v>
      </c>
      <c r="AT777" t="s">
        <v>6954</v>
      </c>
      <c r="AU777">
        <v>1994</v>
      </c>
      <c r="AV777">
        <v>61</v>
      </c>
      <c r="AW777">
        <v>1</v>
      </c>
      <c r="AX777" t="s">
        <v>74</v>
      </c>
      <c r="AY777" t="s">
        <v>74</v>
      </c>
      <c r="AZ777" t="s">
        <v>74</v>
      </c>
      <c r="BA777" t="s">
        <v>74</v>
      </c>
      <c r="BB777">
        <v>1</v>
      </c>
      <c r="BC777">
        <v>11</v>
      </c>
      <c r="BD777" t="s">
        <v>74</v>
      </c>
      <c r="BE777" t="s">
        <v>74</v>
      </c>
      <c r="BF777" t="s">
        <v>74</v>
      </c>
      <c r="BG777" t="s">
        <v>74</v>
      </c>
      <c r="BH777" t="s">
        <v>74</v>
      </c>
      <c r="BI777">
        <v>11</v>
      </c>
      <c r="BJ777" t="s">
        <v>8095</v>
      </c>
      <c r="BK777" t="s">
        <v>93</v>
      </c>
      <c r="BL777" t="s">
        <v>8095</v>
      </c>
      <c r="BM777" t="s">
        <v>8096</v>
      </c>
      <c r="BN777" t="s">
        <v>74</v>
      </c>
      <c r="BO777" t="s">
        <v>74</v>
      </c>
      <c r="BP777" t="s">
        <v>74</v>
      </c>
      <c r="BQ777" t="s">
        <v>74</v>
      </c>
      <c r="BR777" t="s">
        <v>96</v>
      </c>
      <c r="BS777" t="s">
        <v>8097</v>
      </c>
      <c r="BT777" t="str">
        <f>HYPERLINK("https%3A%2F%2Fwww.webofscience.com%2Fwos%2Fwoscc%2Ffull-record%2FWOS:A1994MW49500001","View Full Record in Web of Science")</f>
        <v>View Full Record in Web of Science</v>
      </c>
    </row>
    <row r="778" spans="1:72" x14ac:dyDescent="0.15">
      <c r="A778" t="s">
        <v>6915</v>
      </c>
      <c r="B778" t="s">
        <v>8098</v>
      </c>
      <c r="C778" t="s">
        <v>74</v>
      </c>
      <c r="D778" t="s">
        <v>8099</v>
      </c>
      <c r="E778" t="s">
        <v>74</v>
      </c>
      <c r="F778" t="s">
        <v>8098</v>
      </c>
      <c r="G778" t="s">
        <v>74</v>
      </c>
      <c r="H778" t="s">
        <v>74</v>
      </c>
      <c r="I778" t="s">
        <v>8100</v>
      </c>
      <c r="J778" t="s">
        <v>8101</v>
      </c>
      <c r="K778" t="s">
        <v>6920</v>
      </c>
      <c r="L778" t="s">
        <v>74</v>
      </c>
      <c r="M778" t="s">
        <v>77</v>
      </c>
      <c r="N778" t="s">
        <v>1188</v>
      </c>
      <c r="O778" t="s">
        <v>8102</v>
      </c>
      <c r="P778" t="s">
        <v>6922</v>
      </c>
      <c r="Q778" t="s">
        <v>6923</v>
      </c>
      <c r="R778" t="s">
        <v>74</v>
      </c>
      <c r="S778" t="s">
        <v>74</v>
      </c>
      <c r="T778" t="s">
        <v>74</v>
      </c>
      <c r="U778" t="s">
        <v>74</v>
      </c>
      <c r="V778" t="s">
        <v>8103</v>
      </c>
      <c r="W778" t="s">
        <v>74</v>
      </c>
      <c r="X778" t="s">
        <v>74</v>
      </c>
      <c r="Y778" t="s">
        <v>8104</v>
      </c>
      <c r="Z778" t="s">
        <v>74</v>
      </c>
      <c r="AA778" t="s">
        <v>74</v>
      </c>
      <c r="AB778" t="s">
        <v>74</v>
      </c>
      <c r="AC778" t="s">
        <v>74</v>
      </c>
      <c r="AD778" t="s">
        <v>74</v>
      </c>
      <c r="AE778" t="s">
        <v>74</v>
      </c>
      <c r="AF778" t="s">
        <v>74</v>
      </c>
      <c r="AG778">
        <v>6</v>
      </c>
      <c r="AH778">
        <v>1</v>
      </c>
      <c r="AI778">
        <v>2</v>
      </c>
      <c r="AJ778">
        <v>0</v>
      </c>
      <c r="AK778">
        <v>3</v>
      </c>
      <c r="AL778" t="s">
        <v>6926</v>
      </c>
      <c r="AM778" t="s">
        <v>109</v>
      </c>
      <c r="AN778" t="s">
        <v>6927</v>
      </c>
      <c r="AO778" t="s">
        <v>6928</v>
      </c>
      <c r="AP778" t="s">
        <v>74</v>
      </c>
      <c r="AQ778" t="s">
        <v>8105</v>
      </c>
      <c r="AR778" t="s">
        <v>6930</v>
      </c>
      <c r="AS778" t="s">
        <v>74</v>
      </c>
      <c r="AT778" t="s">
        <v>74</v>
      </c>
      <c r="AU778">
        <v>1994</v>
      </c>
      <c r="AV778">
        <v>14</v>
      </c>
      <c r="AW778">
        <v>8</v>
      </c>
      <c r="AX778" t="s">
        <v>74</v>
      </c>
      <c r="AY778" t="s">
        <v>74</v>
      </c>
      <c r="AZ778" t="s">
        <v>74</v>
      </c>
      <c r="BA778" t="s">
        <v>74</v>
      </c>
      <c r="BB778">
        <v>423</v>
      </c>
      <c r="BC778">
        <v>430</v>
      </c>
      <c r="BD778" t="s">
        <v>74</v>
      </c>
      <c r="BE778" t="s">
        <v>8106</v>
      </c>
      <c r="BF778" t="str">
        <f>HYPERLINK("http://dx.doi.org/10.1016/0273-1177(94)90435-9","http://dx.doi.org/10.1016/0273-1177(94)90435-9")</f>
        <v>http://dx.doi.org/10.1016/0273-1177(94)90435-9</v>
      </c>
      <c r="BG778" t="s">
        <v>74</v>
      </c>
      <c r="BH778" t="s">
        <v>74</v>
      </c>
      <c r="BI778">
        <v>8</v>
      </c>
      <c r="BJ778" t="s">
        <v>8107</v>
      </c>
      <c r="BK778" t="s">
        <v>1201</v>
      </c>
      <c r="BL778" t="s">
        <v>8108</v>
      </c>
      <c r="BM778" t="s">
        <v>8109</v>
      </c>
      <c r="BN778">
        <v>11537952</v>
      </c>
      <c r="BO778" t="s">
        <v>74</v>
      </c>
      <c r="BP778" t="s">
        <v>74</v>
      </c>
      <c r="BQ778" t="s">
        <v>74</v>
      </c>
      <c r="BR778" t="s">
        <v>96</v>
      </c>
      <c r="BS778" t="s">
        <v>8110</v>
      </c>
      <c r="BT778" t="str">
        <f>HYPERLINK("https%3A%2F%2Fwww.webofscience.com%2Fwos%2Fwoscc%2Ffull-record%2FWOS:A1994BA07Q00056","View Full Record in Web of Science")</f>
        <v>View Full Record in Web of Science</v>
      </c>
    </row>
    <row r="779" spans="1:72" x14ac:dyDescent="0.15">
      <c r="A779" t="s">
        <v>6915</v>
      </c>
      <c r="B779" t="s">
        <v>8111</v>
      </c>
      <c r="C779" t="s">
        <v>74</v>
      </c>
      <c r="D779" t="s">
        <v>8112</v>
      </c>
      <c r="E779" t="s">
        <v>74</v>
      </c>
      <c r="F779" t="s">
        <v>8111</v>
      </c>
      <c r="G779" t="s">
        <v>74</v>
      </c>
      <c r="H779" t="s">
        <v>74</v>
      </c>
      <c r="I779" t="s">
        <v>8113</v>
      </c>
      <c r="J779" t="s">
        <v>8114</v>
      </c>
      <c r="K779" t="s">
        <v>6992</v>
      </c>
      <c r="L779" t="s">
        <v>74</v>
      </c>
      <c r="M779" t="s">
        <v>77</v>
      </c>
      <c r="N779" t="s">
        <v>794</v>
      </c>
      <c r="O779" t="s">
        <v>8102</v>
      </c>
      <c r="P779" t="s">
        <v>6922</v>
      </c>
      <c r="Q779" t="s">
        <v>8115</v>
      </c>
      <c r="R779" t="s">
        <v>74</v>
      </c>
      <c r="S779" t="s">
        <v>74</v>
      </c>
      <c r="T779" t="s">
        <v>74</v>
      </c>
      <c r="U779" t="s">
        <v>8116</v>
      </c>
      <c r="V779" t="s">
        <v>8117</v>
      </c>
      <c r="W779" t="s">
        <v>8118</v>
      </c>
      <c r="X779" t="s">
        <v>8119</v>
      </c>
      <c r="Y779" t="s">
        <v>8120</v>
      </c>
      <c r="Z779" t="s">
        <v>74</v>
      </c>
      <c r="AA779" t="s">
        <v>8121</v>
      </c>
      <c r="AB779" t="s">
        <v>8122</v>
      </c>
      <c r="AC779" t="s">
        <v>74</v>
      </c>
      <c r="AD779" t="s">
        <v>74</v>
      </c>
      <c r="AE779" t="s">
        <v>74</v>
      </c>
      <c r="AF779" t="s">
        <v>74</v>
      </c>
      <c r="AG779">
        <v>34</v>
      </c>
      <c r="AH779">
        <v>8</v>
      </c>
      <c r="AI779">
        <v>9</v>
      </c>
      <c r="AJ779">
        <v>0</v>
      </c>
      <c r="AK779">
        <v>4</v>
      </c>
      <c r="AL779" t="s">
        <v>6926</v>
      </c>
      <c r="AM779" t="s">
        <v>109</v>
      </c>
      <c r="AN779" t="s">
        <v>6996</v>
      </c>
      <c r="AO779" t="s">
        <v>6928</v>
      </c>
      <c r="AP779" t="s">
        <v>74</v>
      </c>
      <c r="AQ779" t="s">
        <v>8123</v>
      </c>
      <c r="AR779" t="s">
        <v>6998</v>
      </c>
      <c r="AS779" t="s">
        <v>74</v>
      </c>
      <c r="AT779" t="s">
        <v>74</v>
      </c>
      <c r="AU779">
        <v>1994</v>
      </c>
      <c r="AV779">
        <v>15</v>
      </c>
      <c r="AW779">
        <v>3</v>
      </c>
      <c r="AX779" t="s">
        <v>74</v>
      </c>
      <c r="AY779" t="s">
        <v>74</v>
      </c>
      <c r="AZ779" t="s">
        <v>74</v>
      </c>
      <c r="BA779" t="s">
        <v>74</v>
      </c>
      <c r="BB779">
        <v>113</v>
      </c>
      <c r="BC779">
        <v>126</v>
      </c>
      <c r="BD779" t="s">
        <v>74</v>
      </c>
      <c r="BE779" t="s">
        <v>74</v>
      </c>
      <c r="BF779" t="s">
        <v>74</v>
      </c>
      <c r="BG779" t="s">
        <v>74</v>
      </c>
      <c r="BH779" t="s">
        <v>74</v>
      </c>
      <c r="BI779">
        <v>14</v>
      </c>
      <c r="BJ779" t="s">
        <v>6932</v>
      </c>
      <c r="BK779" t="s">
        <v>1201</v>
      </c>
      <c r="BL779" t="s">
        <v>6933</v>
      </c>
      <c r="BM779" t="s">
        <v>8124</v>
      </c>
      <c r="BN779" t="s">
        <v>74</v>
      </c>
      <c r="BO779" t="s">
        <v>74</v>
      </c>
      <c r="BP779" t="s">
        <v>74</v>
      </c>
      <c r="BQ779" t="s">
        <v>74</v>
      </c>
      <c r="BR779" t="s">
        <v>96</v>
      </c>
      <c r="BS779" t="s">
        <v>8125</v>
      </c>
      <c r="BT779" t="str">
        <f>HYPERLINK("https%3A%2F%2Fwww.webofscience.com%2Fwos%2Fwoscc%2Ffull-record%2FWOS:A1994BC58D00014","View Full Record in Web of Science")</f>
        <v>View Full Record in Web of Science</v>
      </c>
    </row>
    <row r="780" spans="1:72" x14ac:dyDescent="0.15">
      <c r="A780" t="s">
        <v>6915</v>
      </c>
      <c r="B780" t="s">
        <v>8126</v>
      </c>
      <c r="C780" t="s">
        <v>74</v>
      </c>
      <c r="D780" t="s">
        <v>8112</v>
      </c>
      <c r="E780" t="s">
        <v>74</v>
      </c>
      <c r="F780" t="s">
        <v>8126</v>
      </c>
      <c r="G780" t="s">
        <v>74</v>
      </c>
      <c r="H780" t="s">
        <v>74</v>
      </c>
      <c r="I780" t="s">
        <v>8127</v>
      </c>
      <c r="J780" t="s">
        <v>8114</v>
      </c>
      <c r="K780" t="s">
        <v>6920</v>
      </c>
      <c r="L780" t="s">
        <v>74</v>
      </c>
      <c r="M780" t="s">
        <v>77</v>
      </c>
      <c r="N780" t="s">
        <v>1188</v>
      </c>
      <c r="O780" t="s">
        <v>8102</v>
      </c>
      <c r="P780" t="s">
        <v>6922</v>
      </c>
      <c r="Q780" t="s">
        <v>6923</v>
      </c>
      <c r="R780" t="s">
        <v>74</v>
      </c>
      <c r="S780" t="s">
        <v>74</v>
      </c>
      <c r="T780" t="s">
        <v>74</v>
      </c>
      <c r="U780" t="s">
        <v>8128</v>
      </c>
      <c r="V780" t="s">
        <v>8129</v>
      </c>
      <c r="W780" t="s">
        <v>8130</v>
      </c>
      <c r="X780" t="s">
        <v>8131</v>
      </c>
      <c r="Y780" t="s">
        <v>8132</v>
      </c>
      <c r="Z780" t="s">
        <v>74</v>
      </c>
      <c r="AA780" t="s">
        <v>8133</v>
      </c>
      <c r="AB780" t="s">
        <v>8134</v>
      </c>
      <c r="AC780" t="s">
        <v>74</v>
      </c>
      <c r="AD780" t="s">
        <v>74</v>
      </c>
      <c r="AE780" t="s">
        <v>74</v>
      </c>
      <c r="AF780" t="s">
        <v>74</v>
      </c>
      <c r="AG780">
        <v>15</v>
      </c>
      <c r="AH780">
        <v>2</v>
      </c>
      <c r="AI780">
        <v>4</v>
      </c>
      <c r="AJ780">
        <v>0</v>
      </c>
      <c r="AK780">
        <v>4</v>
      </c>
      <c r="AL780" t="s">
        <v>6926</v>
      </c>
      <c r="AM780" t="s">
        <v>109</v>
      </c>
      <c r="AN780" t="s">
        <v>6927</v>
      </c>
      <c r="AO780" t="s">
        <v>6928</v>
      </c>
      <c r="AP780" t="s">
        <v>74</v>
      </c>
      <c r="AQ780" t="s">
        <v>8123</v>
      </c>
      <c r="AR780" t="s">
        <v>6930</v>
      </c>
      <c r="AS780" t="s">
        <v>74</v>
      </c>
      <c r="AT780" t="s">
        <v>74</v>
      </c>
      <c r="AU780">
        <v>1994</v>
      </c>
      <c r="AV780">
        <v>15</v>
      </c>
      <c r="AW780">
        <v>3</v>
      </c>
      <c r="AX780" t="s">
        <v>74</v>
      </c>
      <c r="AY780" t="s">
        <v>74</v>
      </c>
      <c r="AZ780" t="s">
        <v>74</v>
      </c>
      <c r="BA780" t="s">
        <v>74</v>
      </c>
      <c r="BB780">
        <v>199</v>
      </c>
      <c r="BC780">
        <v>202</v>
      </c>
      <c r="BD780" t="s">
        <v>74</v>
      </c>
      <c r="BE780" t="s">
        <v>74</v>
      </c>
      <c r="BF780" t="s">
        <v>74</v>
      </c>
      <c r="BG780" t="s">
        <v>74</v>
      </c>
      <c r="BH780" t="s">
        <v>74</v>
      </c>
      <c r="BI780">
        <v>4</v>
      </c>
      <c r="BJ780" t="s">
        <v>6932</v>
      </c>
      <c r="BK780" t="s">
        <v>1201</v>
      </c>
      <c r="BL780" t="s">
        <v>6933</v>
      </c>
      <c r="BM780" t="s">
        <v>8124</v>
      </c>
      <c r="BN780" t="s">
        <v>74</v>
      </c>
      <c r="BO780" t="s">
        <v>74</v>
      </c>
      <c r="BP780" t="s">
        <v>74</v>
      </c>
      <c r="BQ780" t="s">
        <v>74</v>
      </c>
      <c r="BR780" t="s">
        <v>96</v>
      </c>
      <c r="BS780" t="s">
        <v>8135</v>
      </c>
      <c r="BT780" t="str">
        <f>HYPERLINK("https%3A%2F%2Fwww.webofscience.com%2Fwos%2Fwoscc%2Ffull-record%2FWOS:A1994BC58D00026","View Full Record in Web of Science")</f>
        <v>View Full Record in Web of Science</v>
      </c>
    </row>
    <row r="781" spans="1:72" x14ac:dyDescent="0.15">
      <c r="A781" t="s">
        <v>6915</v>
      </c>
      <c r="B781" t="s">
        <v>8136</v>
      </c>
      <c r="C781" t="s">
        <v>74</v>
      </c>
      <c r="D781" t="s">
        <v>8112</v>
      </c>
      <c r="E781" t="s">
        <v>74</v>
      </c>
      <c r="F781" t="s">
        <v>8136</v>
      </c>
      <c r="G781" t="s">
        <v>74</v>
      </c>
      <c r="H781" t="s">
        <v>74</v>
      </c>
      <c r="I781" t="s">
        <v>8137</v>
      </c>
      <c r="J781" t="s">
        <v>8114</v>
      </c>
      <c r="K781" t="s">
        <v>6920</v>
      </c>
      <c r="L781" t="s">
        <v>74</v>
      </c>
      <c r="M781" t="s">
        <v>77</v>
      </c>
      <c r="N781" t="s">
        <v>1188</v>
      </c>
      <c r="O781" t="s">
        <v>8102</v>
      </c>
      <c r="P781" t="s">
        <v>6922</v>
      </c>
      <c r="Q781" t="s">
        <v>6923</v>
      </c>
      <c r="R781" t="s">
        <v>74</v>
      </c>
      <c r="S781" t="s">
        <v>74</v>
      </c>
      <c r="T781" t="s">
        <v>74</v>
      </c>
      <c r="U781" t="s">
        <v>8138</v>
      </c>
      <c r="V781" t="s">
        <v>8139</v>
      </c>
      <c r="W781" t="s">
        <v>8140</v>
      </c>
      <c r="X781" t="s">
        <v>8141</v>
      </c>
      <c r="Y781" t="s">
        <v>8142</v>
      </c>
      <c r="Z781" t="s">
        <v>74</v>
      </c>
      <c r="AA781" t="s">
        <v>74</v>
      </c>
      <c r="AB781" t="s">
        <v>74</v>
      </c>
      <c r="AC781" t="s">
        <v>74</v>
      </c>
      <c r="AD781" t="s">
        <v>74</v>
      </c>
      <c r="AE781" t="s">
        <v>74</v>
      </c>
      <c r="AF781" t="s">
        <v>74</v>
      </c>
      <c r="AG781">
        <v>30</v>
      </c>
      <c r="AH781">
        <v>45</v>
      </c>
      <c r="AI781">
        <v>50</v>
      </c>
      <c r="AJ781">
        <v>1</v>
      </c>
      <c r="AK781">
        <v>43</v>
      </c>
      <c r="AL781" t="s">
        <v>6926</v>
      </c>
      <c r="AM781" t="s">
        <v>109</v>
      </c>
      <c r="AN781" t="s">
        <v>6927</v>
      </c>
      <c r="AO781" t="s">
        <v>6928</v>
      </c>
      <c r="AP781" t="s">
        <v>74</v>
      </c>
      <c r="AQ781" t="s">
        <v>8123</v>
      </c>
      <c r="AR781" t="s">
        <v>6930</v>
      </c>
      <c r="AS781" t="s">
        <v>74</v>
      </c>
      <c r="AT781" t="s">
        <v>74</v>
      </c>
      <c r="AU781">
        <v>1994</v>
      </c>
      <c r="AV781">
        <v>15</v>
      </c>
      <c r="AW781">
        <v>3</v>
      </c>
      <c r="AX781" t="s">
        <v>74</v>
      </c>
      <c r="AY781" t="s">
        <v>74</v>
      </c>
      <c r="AZ781" t="s">
        <v>74</v>
      </c>
      <c r="BA781" t="s">
        <v>74</v>
      </c>
      <c r="BB781">
        <v>243</v>
      </c>
      <c r="BC781">
        <v>246</v>
      </c>
      <c r="BD781" t="s">
        <v>74</v>
      </c>
      <c r="BE781" t="s">
        <v>74</v>
      </c>
      <c r="BF781" t="s">
        <v>74</v>
      </c>
      <c r="BG781" t="s">
        <v>74</v>
      </c>
      <c r="BH781" t="s">
        <v>74</v>
      </c>
      <c r="BI781">
        <v>4</v>
      </c>
      <c r="BJ781" t="s">
        <v>6932</v>
      </c>
      <c r="BK781" t="s">
        <v>1201</v>
      </c>
      <c r="BL781" t="s">
        <v>6933</v>
      </c>
      <c r="BM781" t="s">
        <v>8124</v>
      </c>
      <c r="BN781">
        <v>11539232</v>
      </c>
      <c r="BO781" t="s">
        <v>74</v>
      </c>
      <c r="BP781" t="s">
        <v>74</v>
      </c>
      <c r="BQ781" t="s">
        <v>74</v>
      </c>
      <c r="BR781" t="s">
        <v>96</v>
      </c>
      <c r="BS781" t="s">
        <v>8143</v>
      </c>
      <c r="BT781" t="str">
        <f>HYPERLINK("https%3A%2F%2Fwww.webofscience.com%2Fwos%2Fwoscc%2Ffull-record%2FWOS:A1994BC58D00033","View Full Record in Web of Science")</f>
        <v>View Full Record in Web of Science</v>
      </c>
    </row>
    <row r="782" spans="1:72" x14ac:dyDescent="0.15">
      <c r="A782" t="s">
        <v>72</v>
      </c>
      <c r="B782" t="s">
        <v>8144</v>
      </c>
      <c r="C782" t="s">
        <v>74</v>
      </c>
      <c r="D782" t="s">
        <v>74</v>
      </c>
      <c r="E782" t="s">
        <v>74</v>
      </c>
      <c r="F782" t="s">
        <v>8144</v>
      </c>
      <c r="G782" t="s">
        <v>74</v>
      </c>
      <c r="H782" t="s">
        <v>74</v>
      </c>
      <c r="I782" t="s">
        <v>8145</v>
      </c>
      <c r="J782" t="s">
        <v>8146</v>
      </c>
      <c r="K782" t="s">
        <v>74</v>
      </c>
      <c r="L782" t="s">
        <v>74</v>
      </c>
      <c r="M782" t="s">
        <v>77</v>
      </c>
      <c r="N782" t="s">
        <v>557</v>
      </c>
      <c r="O782" t="s">
        <v>74</v>
      </c>
      <c r="P782" t="s">
        <v>74</v>
      </c>
      <c r="Q782" t="s">
        <v>74</v>
      </c>
      <c r="R782" t="s">
        <v>74</v>
      </c>
      <c r="S782" t="s">
        <v>74</v>
      </c>
      <c r="T782" t="s">
        <v>74</v>
      </c>
      <c r="U782" t="s">
        <v>8147</v>
      </c>
      <c r="V782" t="s">
        <v>74</v>
      </c>
      <c r="W782" t="s">
        <v>8148</v>
      </c>
      <c r="X782" t="s">
        <v>8149</v>
      </c>
      <c r="Y782" t="s">
        <v>8150</v>
      </c>
      <c r="Z782" t="s">
        <v>74</v>
      </c>
      <c r="AA782" t="s">
        <v>74</v>
      </c>
      <c r="AB782" t="s">
        <v>8151</v>
      </c>
      <c r="AC782" t="s">
        <v>74</v>
      </c>
      <c r="AD782" t="s">
        <v>74</v>
      </c>
      <c r="AE782" t="s">
        <v>74</v>
      </c>
      <c r="AF782" t="s">
        <v>74</v>
      </c>
      <c r="AG782">
        <v>21</v>
      </c>
      <c r="AH782">
        <v>9</v>
      </c>
      <c r="AI782">
        <v>10</v>
      </c>
      <c r="AJ782">
        <v>0</v>
      </c>
      <c r="AK782">
        <v>1</v>
      </c>
      <c r="AL782" t="s">
        <v>8152</v>
      </c>
      <c r="AM782" t="s">
        <v>1877</v>
      </c>
      <c r="AN782" t="s">
        <v>8153</v>
      </c>
      <c r="AO782" t="s">
        <v>8154</v>
      </c>
      <c r="AP782" t="s">
        <v>74</v>
      </c>
      <c r="AQ782" t="s">
        <v>74</v>
      </c>
      <c r="AR782" t="s">
        <v>8146</v>
      </c>
      <c r="AS782" t="s">
        <v>8155</v>
      </c>
      <c r="AT782" t="s">
        <v>74</v>
      </c>
      <c r="AU782">
        <v>1994</v>
      </c>
      <c r="AV782">
        <v>58</v>
      </c>
      <c r="AW782">
        <v>4</v>
      </c>
      <c r="AX782" t="s">
        <v>74</v>
      </c>
      <c r="AY782" t="s">
        <v>74</v>
      </c>
      <c r="AZ782" t="s">
        <v>74</v>
      </c>
      <c r="BA782" t="s">
        <v>74</v>
      </c>
      <c r="BB782">
        <v>657</v>
      </c>
      <c r="BC782">
        <v>661</v>
      </c>
      <c r="BD782" t="s">
        <v>74</v>
      </c>
      <c r="BE782" t="s">
        <v>74</v>
      </c>
      <c r="BF782" t="s">
        <v>74</v>
      </c>
      <c r="BG782" t="s">
        <v>74</v>
      </c>
      <c r="BH782" t="s">
        <v>74</v>
      </c>
      <c r="BI782">
        <v>5</v>
      </c>
      <c r="BJ782" t="s">
        <v>1041</v>
      </c>
      <c r="BK782" t="s">
        <v>93</v>
      </c>
      <c r="BL782" t="s">
        <v>1041</v>
      </c>
      <c r="BM782" t="s">
        <v>8156</v>
      </c>
      <c r="BN782" t="s">
        <v>74</v>
      </c>
      <c r="BO782" t="s">
        <v>74</v>
      </c>
      <c r="BP782" t="s">
        <v>74</v>
      </c>
      <c r="BQ782" t="s">
        <v>74</v>
      </c>
      <c r="BR782" t="s">
        <v>96</v>
      </c>
      <c r="BS782" t="s">
        <v>8157</v>
      </c>
      <c r="BT782" t="str">
        <f>HYPERLINK("https%3A%2F%2Fwww.webofscience.com%2Fwos%2Fwoscc%2Ffull-record%2FWOS:A1994QL55400014","View Full Record in Web of Science")</f>
        <v>View Full Record in Web of Science</v>
      </c>
    </row>
    <row r="783" spans="1:72" x14ac:dyDescent="0.15">
      <c r="A783" t="s">
        <v>72</v>
      </c>
      <c r="B783" t="s">
        <v>8158</v>
      </c>
      <c r="C783" t="s">
        <v>74</v>
      </c>
      <c r="D783" t="s">
        <v>74</v>
      </c>
      <c r="E783" t="s">
        <v>74</v>
      </c>
      <c r="F783" t="s">
        <v>8158</v>
      </c>
      <c r="G783" t="s">
        <v>74</v>
      </c>
      <c r="H783" t="s">
        <v>74</v>
      </c>
      <c r="I783" t="s">
        <v>8159</v>
      </c>
      <c r="J783" t="s">
        <v>3338</v>
      </c>
      <c r="K783" t="s">
        <v>74</v>
      </c>
      <c r="L783" t="s">
        <v>74</v>
      </c>
      <c r="M783" t="s">
        <v>77</v>
      </c>
      <c r="N783" t="s">
        <v>78</v>
      </c>
      <c r="O783" t="s">
        <v>74</v>
      </c>
      <c r="P783" t="s">
        <v>74</v>
      </c>
      <c r="Q783" t="s">
        <v>74</v>
      </c>
      <c r="R783" t="s">
        <v>74</v>
      </c>
      <c r="S783" t="s">
        <v>74</v>
      </c>
      <c r="T783" t="s">
        <v>74</v>
      </c>
      <c r="U783" t="s">
        <v>8160</v>
      </c>
      <c r="V783" t="s">
        <v>8161</v>
      </c>
      <c r="W783" t="s">
        <v>8162</v>
      </c>
      <c r="X783" t="s">
        <v>8163</v>
      </c>
      <c r="Y783" t="s">
        <v>8164</v>
      </c>
      <c r="Z783" t="s">
        <v>74</v>
      </c>
      <c r="AA783" t="s">
        <v>4517</v>
      </c>
      <c r="AB783" t="s">
        <v>4518</v>
      </c>
      <c r="AC783" t="s">
        <v>74</v>
      </c>
      <c r="AD783" t="s">
        <v>74</v>
      </c>
      <c r="AE783" t="s">
        <v>74</v>
      </c>
      <c r="AF783" t="s">
        <v>74</v>
      </c>
      <c r="AG783">
        <v>32</v>
      </c>
      <c r="AH783">
        <v>39</v>
      </c>
      <c r="AI783">
        <v>51</v>
      </c>
      <c r="AJ783">
        <v>0</v>
      </c>
      <c r="AK783">
        <v>24</v>
      </c>
      <c r="AL783" t="s">
        <v>179</v>
      </c>
      <c r="AM783" t="s">
        <v>180</v>
      </c>
      <c r="AN783" t="s">
        <v>181</v>
      </c>
      <c r="AO783" t="s">
        <v>3345</v>
      </c>
      <c r="AP783" t="s">
        <v>8165</v>
      </c>
      <c r="AQ783" t="s">
        <v>74</v>
      </c>
      <c r="AR783" t="s">
        <v>3346</v>
      </c>
      <c r="AS783" t="s">
        <v>3347</v>
      </c>
      <c r="AT783" t="s">
        <v>6954</v>
      </c>
      <c r="AU783">
        <v>1994</v>
      </c>
      <c r="AV783">
        <v>45</v>
      </c>
      <c r="AW783" t="s">
        <v>330</v>
      </c>
      <c r="AX783" t="s">
        <v>74</v>
      </c>
      <c r="AY783" t="s">
        <v>74</v>
      </c>
      <c r="AZ783" t="s">
        <v>74</v>
      </c>
      <c r="BA783" t="s">
        <v>74</v>
      </c>
      <c r="BB783">
        <v>129</v>
      </c>
      <c r="BC783">
        <v>136</v>
      </c>
      <c r="BD783" t="s">
        <v>74</v>
      </c>
      <c r="BE783" t="s">
        <v>8166</v>
      </c>
      <c r="BF783" t="str">
        <f>HYPERLINK("http://dx.doi.org/10.1016/0304-4203(94)90097-3","http://dx.doi.org/10.1016/0304-4203(94)90097-3")</f>
        <v>http://dx.doi.org/10.1016/0304-4203(94)90097-3</v>
      </c>
      <c r="BG783" t="s">
        <v>74</v>
      </c>
      <c r="BH783" t="s">
        <v>74</v>
      </c>
      <c r="BI783">
        <v>8</v>
      </c>
      <c r="BJ783" t="s">
        <v>3349</v>
      </c>
      <c r="BK783" t="s">
        <v>93</v>
      </c>
      <c r="BL783" t="s">
        <v>3350</v>
      </c>
      <c r="BM783" t="s">
        <v>8167</v>
      </c>
      <c r="BN783" t="s">
        <v>74</v>
      </c>
      <c r="BO783" t="s">
        <v>74</v>
      </c>
      <c r="BP783" t="s">
        <v>74</v>
      </c>
      <c r="BQ783" t="s">
        <v>74</v>
      </c>
      <c r="BR783" t="s">
        <v>96</v>
      </c>
      <c r="BS783" t="s">
        <v>8168</v>
      </c>
      <c r="BT783" t="str">
        <f>HYPERLINK("https%3A%2F%2Fwww.webofscience.com%2Fwos%2Fwoscc%2Ffull-record%2FWOS:A1994MT51000011","View Full Record in Web of Science")</f>
        <v>View Full Record in Web of Science</v>
      </c>
    </row>
    <row r="784" spans="1:72" x14ac:dyDescent="0.15">
      <c r="A784" t="s">
        <v>72</v>
      </c>
      <c r="B784" t="s">
        <v>8169</v>
      </c>
      <c r="C784" t="s">
        <v>74</v>
      </c>
      <c r="D784" t="s">
        <v>74</v>
      </c>
      <c r="E784" t="s">
        <v>74</v>
      </c>
      <c r="F784" t="s">
        <v>8169</v>
      </c>
      <c r="G784" t="s">
        <v>74</v>
      </c>
      <c r="H784" t="s">
        <v>74</v>
      </c>
      <c r="I784" t="s">
        <v>8170</v>
      </c>
      <c r="J784" t="s">
        <v>3338</v>
      </c>
      <c r="K784" t="s">
        <v>74</v>
      </c>
      <c r="L784" t="s">
        <v>74</v>
      </c>
      <c r="M784" t="s">
        <v>77</v>
      </c>
      <c r="N784" t="s">
        <v>78</v>
      </c>
      <c r="O784" t="s">
        <v>74</v>
      </c>
      <c r="P784" t="s">
        <v>74</v>
      </c>
      <c r="Q784" t="s">
        <v>74</v>
      </c>
      <c r="R784" t="s">
        <v>74</v>
      </c>
      <c r="S784" t="s">
        <v>74</v>
      </c>
      <c r="T784" t="s">
        <v>74</v>
      </c>
      <c r="U784" t="s">
        <v>8171</v>
      </c>
      <c r="V784" t="s">
        <v>8172</v>
      </c>
      <c r="W784" t="s">
        <v>74</v>
      </c>
      <c r="X784" t="s">
        <v>74</v>
      </c>
      <c r="Y784" t="s">
        <v>8173</v>
      </c>
      <c r="Z784" t="s">
        <v>74</v>
      </c>
      <c r="AA784" t="s">
        <v>74</v>
      </c>
      <c r="AB784" t="s">
        <v>74</v>
      </c>
      <c r="AC784" t="s">
        <v>74</v>
      </c>
      <c r="AD784" t="s">
        <v>74</v>
      </c>
      <c r="AE784" t="s">
        <v>74</v>
      </c>
      <c r="AF784" t="s">
        <v>74</v>
      </c>
      <c r="AG784">
        <v>42</v>
      </c>
      <c r="AH784">
        <v>22</v>
      </c>
      <c r="AI784">
        <v>23</v>
      </c>
      <c r="AJ784">
        <v>0</v>
      </c>
      <c r="AK784">
        <v>4</v>
      </c>
      <c r="AL784" t="s">
        <v>179</v>
      </c>
      <c r="AM784" t="s">
        <v>180</v>
      </c>
      <c r="AN784" t="s">
        <v>181</v>
      </c>
      <c r="AO784" t="s">
        <v>3345</v>
      </c>
      <c r="AP784" t="s">
        <v>74</v>
      </c>
      <c r="AQ784" t="s">
        <v>74</v>
      </c>
      <c r="AR784" t="s">
        <v>3346</v>
      </c>
      <c r="AS784" t="s">
        <v>3347</v>
      </c>
      <c r="AT784" t="s">
        <v>6954</v>
      </c>
      <c r="AU784">
        <v>1994</v>
      </c>
      <c r="AV784">
        <v>45</v>
      </c>
      <c r="AW784" t="s">
        <v>330</v>
      </c>
      <c r="AX784" t="s">
        <v>74</v>
      </c>
      <c r="AY784" t="s">
        <v>74</v>
      </c>
      <c r="AZ784" t="s">
        <v>74</v>
      </c>
      <c r="BA784" t="s">
        <v>74</v>
      </c>
      <c r="BB784">
        <v>137</v>
      </c>
      <c r="BC784">
        <v>148</v>
      </c>
      <c r="BD784" t="s">
        <v>74</v>
      </c>
      <c r="BE784" t="s">
        <v>8174</v>
      </c>
      <c r="BF784" t="str">
        <f>HYPERLINK("http://dx.doi.org/10.1016/0304-4203(94)90098-1","http://dx.doi.org/10.1016/0304-4203(94)90098-1")</f>
        <v>http://dx.doi.org/10.1016/0304-4203(94)90098-1</v>
      </c>
      <c r="BG784" t="s">
        <v>74</v>
      </c>
      <c r="BH784" t="s">
        <v>74</v>
      </c>
      <c r="BI784">
        <v>12</v>
      </c>
      <c r="BJ784" t="s">
        <v>3349</v>
      </c>
      <c r="BK784" t="s">
        <v>93</v>
      </c>
      <c r="BL784" t="s">
        <v>3350</v>
      </c>
      <c r="BM784" t="s">
        <v>8167</v>
      </c>
      <c r="BN784" t="s">
        <v>74</v>
      </c>
      <c r="BO784" t="s">
        <v>74</v>
      </c>
      <c r="BP784" t="s">
        <v>74</v>
      </c>
      <c r="BQ784" t="s">
        <v>74</v>
      </c>
      <c r="BR784" t="s">
        <v>96</v>
      </c>
      <c r="BS784" t="s">
        <v>8175</v>
      </c>
      <c r="BT784" t="str">
        <f>HYPERLINK("https%3A%2F%2Fwww.webofscience.com%2Fwos%2Fwoscc%2Ffull-record%2FWOS:A1994MT51000012","View Full Record in Web of Science")</f>
        <v>View Full Record in Web of Science</v>
      </c>
    </row>
    <row r="785" spans="1:72" x14ac:dyDescent="0.15">
      <c r="A785" t="s">
        <v>72</v>
      </c>
      <c r="B785" t="s">
        <v>8176</v>
      </c>
      <c r="C785" t="s">
        <v>74</v>
      </c>
      <c r="D785" t="s">
        <v>74</v>
      </c>
      <c r="E785" t="s">
        <v>74</v>
      </c>
      <c r="F785" t="s">
        <v>8176</v>
      </c>
      <c r="G785" t="s">
        <v>74</v>
      </c>
      <c r="H785" t="s">
        <v>74</v>
      </c>
      <c r="I785" t="s">
        <v>8177</v>
      </c>
      <c r="J785" t="s">
        <v>3374</v>
      </c>
      <c r="K785" t="s">
        <v>74</v>
      </c>
      <c r="L785" t="s">
        <v>74</v>
      </c>
      <c r="M785" t="s">
        <v>77</v>
      </c>
      <c r="N785" t="s">
        <v>78</v>
      </c>
      <c r="O785" t="s">
        <v>74</v>
      </c>
      <c r="P785" t="s">
        <v>74</v>
      </c>
      <c r="Q785" t="s">
        <v>74</v>
      </c>
      <c r="R785" t="s">
        <v>74</v>
      </c>
      <c r="S785" t="s">
        <v>74</v>
      </c>
      <c r="T785" t="s">
        <v>74</v>
      </c>
      <c r="U785" t="s">
        <v>8178</v>
      </c>
      <c r="V785" t="s">
        <v>8179</v>
      </c>
      <c r="W785" t="s">
        <v>8180</v>
      </c>
      <c r="X785" t="s">
        <v>8181</v>
      </c>
      <c r="Y785" t="s">
        <v>8182</v>
      </c>
      <c r="Z785" t="s">
        <v>74</v>
      </c>
      <c r="AA785" t="s">
        <v>74</v>
      </c>
      <c r="AB785" t="s">
        <v>74</v>
      </c>
      <c r="AC785" t="s">
        <v>74</v>
      </c>
      <c r="AD785" t="s">
        <v>74</v>
      </c>
      <c r="AE785" t="s">
        <v>74</v>
      </c>
      <c r="AF785" t="s">
        <v>74</v>
      </c>
      <c r="AG785">
        <v>32</v>
      </c>
      <c r="AH785">
        <v>29</v>
      </c>
      <c r="AI785">
        <v>29</v>
      </c>
      <c r="AJ785">
        <v>0</v>
      </c>
      <c r="AK785">
        <v>17</v>
      </c>
      <c r="AL785" t="s">
        <v>108</v>
      </c>
      <c r="AM785" t="s">
        <v>109</v>
      </c>
      <c r="AN785" t="s">
        <v>110</v>
      </c>
      <c r="AO785" t="s">
        <v>3381</v>
      </c>
      <c r="AP785" t="s">
        <v>3382</v>
      </c>
      <c r="AQ785" t="s">
        <v>74</v>
      </c>
      <c r="AR785" t="s">
        <v>3383</v>
      </c>
      <c r="AS785" t="s">
        <v>3384</v>
      </c>
      <c r="AT785" t="s">
        <v>74</v>
      </c>
      <c r="AU785">
        <v>1994</v>
      </c>
      <c r="AV785">
        <v>29</v>
      </c>
      <c r="AW785" t="s">
        <v>1247</v>
      </c>
      <c r="AX785" t="s">
        <v>74</v>
      </c>
      <c r="AY785" t="s">
        <v>74</v>
      </c>
      <c r="AZ785" t="s">
        <v>74</v>
      </c>
      <c r="BA785" t="s">
        <v>74</v>
      </c>
      <c r="BB785">
        <v>14</v>
      </c>
      <c r="BC785">
        <v>25</v>
      </c>
      <c r="BD785" t="s">
        <v>74</v>
      </c>
      <c r="BE785" t="s">
        <v>8183</v>
      </c>
      <c r="BF785" t="str">
        <f>HYPERLINK("http://dx.doi.org/10.1016/0025-326X(94)90421-9","http://dx.doi.org/10.1016/0025-326X(94)90421-9")</f>
        <v>http://dx.doi.org/10.1016/0025-326X(94)90421-9</v>
      </c>
      <c r="BG785" t="s">
        <v>74</v>
      </c>
      <c r="BH785" t="s">
        <v>74</v>
      </c>
      <c r="BI785">
        <v>12</v>
      </c>
      <c r="BJ785" t="s">
        <v>3386</v>
      </c>
      <c r="BK785" t="s">
        <v>93</v>
      </c>
      <c r="BL785" t="s">
        <v>1329</v>
      </c>
      <c r="BM785" t="s">
        <v>8184</v>
      </c>
      <c r="BN785" t="s">
        <v>74</v>
      </c>
      <c r="BO785" t="s">
        <v>74</v>
      </c>
      <c r="BP785" t="s">
        <v>74</v>
      </c>
      <c r="BQ785" t="s">
        <v>74</v>
      </c>
      <c r="BR785" t="s">
        <v>96</v>
      </c>
      <c r="BS785" t="s">
        <v>8185</v>
      </c>
      <c r="BT785" t="str">
        <f>HYPERLINK("https%3A%2F%2Fwww.webofscience.com%2Fwos%2Fwoscc%2Ffull-record%2FWOS:A1994QB53200004","View Full Record in Web of Science")</f>
        <v>View Full Record in Web of Science</v>
      </c>
    </row>
    <row r="786" spans="1:72" x14ac:dyDescent="0.15">
      <c r="A786" t="s">
        <v>72</v>
      </c>
      <c r="B786" t="s">
        <v>8186</v>
      </c>
      <c r="C786" t="s">
        <v>74</v>
      </c>
      <c r="D786" t="s">
        <v>74</v>
      </c>
      <c r="E786" t="s">
        <v>74</v>
      </c>
      <c r="F786" t="s">
        <v>8186</v>
      </c>
      <c r="G786" t="s">
        <v>74</v>
      </c>
      <c r="H786" t="s">
        <v>74</v>
      </c>
      <c r="I786" t="s">
        <v>8187</v>
      </c>
      <c r="J786" t="s">
        <v>8188</v>
      </c>
      <c r="K786" t="s">
        <v>74</v>
      </c>
      <c r="L786" t="s">
        <v>74</v>
      </c>
      <c r="M786" t="s">
        <v>77</v>
      </c>
      <c r="N786" t="s">
        <v>78</v>
      </c>
      <c r="O786" t="s">
        <v>74</v>
      </c>
      <c r="P786" t="s">
        <v>74</v>
      </c>
      <c r="Q786" t="s">
        <v>74</v>
      </c>
      <c r="R786" t="s">
        <v>74</v>
      </c>
      <c r="S786" t="s">
        <v>74</v>
      </c>
      <c r="T786" t="s">
        <v>74</v>
      </c>
      <c r="U786" t="s">
        <v>8189</v>
      </c>
      <c r="V786" t="s">
        <v>8190</v>
      </c>
      <c r="W786" t="s">
        <v>74</v>
      </c>
      <c r="X786" t="s">
        <v>74</v>
      </c>
      <c r="Y786" t="s">
        <v>4301</v>
      </c>
      <c r="Z786" t="s">
        <v>74</v>
      </c>
      <c r="AA786" t="s">
        <v>74</v>
      </c>
      <c r="AB786" t="s">
        <v>74</v>
      </c>
      <c r="AC786" t="s">
        <v>74</v>
      </c>
      <c r="AD786" t="s">
        <v>74</v>
      </c>
      <c r="AE786" t="s">
        <v>74</v>
      </c>
      <c r="AF786" t="s">
        <v>74</v>
      </c>
      <c r="AG786">
        <v>14</v>
      </c>
      <c r="AH786">
        <v>79</v>
      </c>
      <c r="AI786">
        <v>98</v>
      </c>
      <c r="AJ786">
        <v>4</v>
      </c>
      <c r="AK786">
        <v>63</v>
      </c>
      <c r="AL786" t="s">
        <v>7025</v>
      </c>
      <c r="AM786" t="s">
        <v>109</v>
      </c>
      <c r="AN786" t="s">
        <v>7026</v>
      </c>
      <c r="AO786" t="s">
        <v>8191</v>
      </c>
      <c r="AP786" t="s">
        <v>74</v>
      </c>
      <c r="AQ786" t="s">
        <v>74</v>
      </c>
      <c r="AR786" t="s">
        <v>8192</v>
      </c>
      <c r="AS786" t="s">
        <v>8193</v>
      </c>
      <c r="AT786" t="s">
        <v>74</v>
      </c>
      <c r="AU786">
        <v>1994</v>
      </c>
      <c r="AV786">
        <v>37</v>
      </c>
      <c r="AW786">
        <v>3</v>
      </c>
      <c r="AX786" t="s">
        <v>74</v>
      </c>
      <c r="AY786" t="s">
        <v>74</v>
      </c>
      <c r="AZ786" t="s">
        <v>74</v>
      </c>
      <c r="BA786" t="s">
        <v>74</v>
      </c>
      <c r="BB786">
        <v>429</v>
      </c>
      <c r="BC786">
        <v>438</v>
      </c>
      <c r="BD786" t="s">
        <v>74</v>
      </c>
      <c r="BE786" t="s">
        <v>8194</v>
      </c>
      <c r="BF786" t="str">
        <f>HYPERLINK("http://dx.doi.org/10.1016/0309-1740(94)90058-2","http://dx.doi.org/10.1016/0309-1740(94)90058-2")</f>
        <v>http://dx.doi.org/10.1016/0309-1740(94)90058-2</v>
      </c>
      <c r="BG786" t="s">
        <v>74</v>
      </c>
      <c r="BH786" t="s">
        <v>74</v>
      </c>
      <c r="BI786">
        <v>10</v>
      </c>
      <c r="BJ786" t="s">
        <v>8195</v>
      </c>
      <c r="BK786" t="s">
        <v>93</v>
      </c>
      <c r="BL786" t="s">
        <v>8195</v>
      </c>
      <c r="BM786" t="s">
        <v>8196</v>
      </c>
      <c r="BN786">
        <v>22059547</v>
      </c>
      <c r="BO786" t="s">
        <v>74</v>
      </c>
      <c r="BP786" t="s">
        <v>74</v>
      </c>
      <c r="BQ786" t="s">
        <v>74</v>
      </c>
      <c r="BR786" t="s">
        <v>96</v>
      </c>
      <c r="BS786" t="s">
        <v>8197</v>
      </c>
      <c r="BT786" t="str">
        <f>HYPERLINK("https%3A%2F%2Fwww.webofscience.com%2Fwos%2Fwoscc%2Ffull-record%2FWOS:A1994NH14200011","View Full Record in Web of Science")</f>
        <v>View Full Record in Web of Science</v>
      </c>
    </row>
    <row r="787" spans="1:72" x14ac:dyDescent="0.15">
      <c r="A787" t="s">
        <v>72</v>
      </c>
      <c r="B787" t="s">
        <v>8198</v>
      </c>
      <c r="C787" t="s">
        <v>74</v>
      </c>
      <c r="D787" t="s">
        <v>74</v>
      </c>
      <c r="E787" t="s">
        <v>74</v>
      </c>
      <c r="F787" t="s">
        <v>8198</v>
      </c>
      <c r="G787" t="s">
        <v>74</v>
      </c>
      <c r="H787" t="s">
        <v>74</v>
      </c>
      <c r="I787" t="s">
        <v>8199</v>
      </c>
      <c r="J787" t="s">
        <v>1137</v>
      </c>
      <c r="K787" t="s">
        <v>74</v>
      </c>
      <c r="L787" t="s">
        <v>74</v>
      </c>
      <c r="M787" t="s">
        <v>77</v>
      </c>
      <c r="N787" t="s">
        <v>396</v>
      </c>
      <c r="O787" t="s">
        <v>74</v>
      </c>
      <c r="P787" t="s">
        <v>74</v>
      </c>
      <c r="Q787" t="s">
        <v>74</v>
      </c>
      <c r="R787" t="s">
        <v>74</v>
      </c>
      <c r="S787" t="s">
        <v>74</v>
      </c>
      <c r="T787" t="s">
        <v>74</v>
      </c>
      <c r="U787" t="s">
        <v>74</v>
      </c>
      <c r="V787" t="s">
        <v>74</v>
      </c>
      <c r="W787" t="s">
        <v>74</v>
      </c>
      <c r="X787" t="s">
        <v>74</v>
      </c>
      <c r="Y787" t="s">
        <v>8200</v>
      </c>
      <c r="Z787" t="s">
        <v>74</v>
      </c>
      <c r="AA787" t="s">
        <v>74</v>
      </c>
      <c r="AB787" t="s">
        <v>74</v>
      </c>
      <c r="AC787" t="s">
        <v>74</v>
      </c>
      <c r="AD787" t="s">
        <v>74</v>
      </c>
      <c r="AE787" t="s">
        <v>74</v>
      </c>
      <c r="AF787" t="s">
        <v>74</v>
      </c>
      <c r="AG787">
        <v>0</v>
      </c>
      <c r="AH787">
        <v>0</v>
      </c>
      <c r="AI787">
        <v>0</v>
      </c>
      <c r="AJ787">
        <v>0</v>
      </c>
      <c r="AK787">
        <v>0</v>
      </c>
      <c r="AL787" t="s">
        <v>1141</v>
      </c>
      <c r="AM787" t="s">
        <v>1142</v>
      </c>
      <c r="AN787" t="s">
        <v>1143</v>
      </c>
      <c r="AO787" t="s">
        <v>1144</v>
      </c>
      <c r="AP787" t="s">
        <v>74</v>
      </c>
      <c r="AQ787" t="s">
        <v>74</v>
      </c>
      <c r="AR787" t="s">
        <v>1137</v>
      </c>
      <c r="AS787" t="s">
        <v>1145</v>
      </c>
      <c r="AT787" t="s">
        <v>6954</v>
      </c>
      <c r="AU787">
        <v>1994</v>
      </c>
      <c r="AV787">
        <v>29</v>
      </c>
      <c r="AW787">
        <v>1</v>
      </c>
      <c r="AX787" t="s">
        <v>74</v>
      </c>
      <c r="AY787" t="s">
        <v>74</v>
      </c>
      <c r="AZ787" t="s">
        <v>74</v>
      </c>
      <c r="BA787" t="s">
        <v>74</v>
      </c>
      <c r="BB787">
        <v>3</v>
      </c>
      <c r="BC787">
        <v>4</v>
      </c>
      <c r="BD787" t="s">
        <v>74</v>
      </c>
      <c r="BE787" t="s">
        <v>74</v>
      </c>
      <c r="BF787" t="s">
        <v>74</v>
      </c>
      <c r="BG787" t="s">
        <v>74</v>
      </c>
      <c r="BH787" t="s">
        <v>74</v>
      </c>
      <c r="BI787">
        <v>2</v>
      </c>
      <c r="BJ787" t="s">
        <v>265</v>
      </c>
      <c r="BK787" t="s">
        <v>93</v>
      </c>
      <c r="BL787" t="s">
        <v>265</v>
      </c>
      <c r="BM787" t="s">
        <v>8201</v>
      </c>
      <c r="BN787" t="s">
        <v>74</v>
      </c>
      <c r="BO787" t="s">
        <v>74</v>
      </c>
      <c r="BP787" t="s">
        <v>74</v>
      </c>
      <c r="BQ787" t="s">
        <v>74</v>
      </c>
      <c r="BR787" t="s">
        <v>96</v>
      </c>
      <c r="BS787" t="s">
        <v>8202</v>
      </c>
      <c r="BT787" t="str">
        <f>HYPERLINK("https%3A%2F%2Fwww.webofscience.com%2Fwos%2Fwoscc%2Ffull-record%2FWOS:A1994MT06100002","View Full Record in Web of Science")</f>
        <v>View Full Record in Web of Science</v>
      </c>
    </row>
    <row r="788" spans="1:72" x14ac:dyDescent="0.15">
      <c r="A788" t="s">
        <v>72</v>
      </c>
      <c r="B788" t="s">
        <v>8203</v>
      </c>
      <c r="C788" t="s">
        <v>74</v>
      </c>
      <c r="D788" t="s">
        <v>74</v>
      </c>
      <c r="E788" t="s">
        <v>74</v>
      </c>
      <c r="F788" t="s">
        <v>8203</v>
      </c>
      <c r="G788" t="s">
        <v>74</v>
      </c>
      <c r="H788" t="s">
        <v>74</v>
      </c>
      <c r="I788" t="s">
        <v>8204</v>
      </c>
      <c r="J788" t="s">
        <v>1137</v>
      </c>
      <c r="K788" t="s">
        <v>74</v>
      </c>
      <c r="L788" t="s">
        <v>74</v>
      </c>
      <c r="M788" t="s">
        <v>77</v>
      </c>
      <c r="N788" t="s">
        <v>78</v>
      </c>
      <c r="O788" t="s">
        <v>74</v>
      </c>
      <c r="P788" t="s">
        <v>74</v>
      </c>
      <c r="Q788" t="s">
        <v>74</v>
      </c>
      <c r="R788" t="s">
        <v>74</v>
      </c>
      <c r="S788" t="s">
        <v>74</v>
      </c>
      <c r="T788" t="s">
        <v>74</v>
      </c>
      <c r="U788" t="s">
        <v>8205</v>
      </c>
      <c r="V788" t="s">
        <v>8206</v>
      </c>
      <c r="W788" t="s">
        <v>8207</v>
      </c>
      <c r="X788" t="s">
        <v>6386</v>
      </c>
      <c r="Y788" t="s">
        <v>74</v>
      </c>
      <c r="Z788" t="s">
        <v>74</v>
      </c>
      <c r="AA788" t="s">
        <v>74</v>
      </c>
      <c r="AB788" t="s">
        <v>74</v>
      </c>
      <c r="AC788" t="s">
        <v>74</v>
      </c>
      <c r="AD788" t="s">
        <v>74</v>
      </c>
      <c r="AE788" t="s">
        <v>74</v>
      </c>
      <c r="AF788" t="s">
        <v>74</v>
      </c>
      <c r="AG788">
        <v>47</v>
      </c>
      <c r="AH788">
        <v>78</v>
      </c>
      <c r="AI788">
        <v>85</v>
      </c>
      <c r="AJ788">
        <v>0</v>
      </c>
      <c r="AK788">
        <v>2</v>
      </c>
      <c r="AL788" t="s">
        <v>1141</v>
      </c>
      <c r="AM788" t="s">
        <v>1142</v>
      </c>
      <c r="AN788" t="s">
        <v>1143</v>
      </c>
      <c r="AO788" t="s">
        <v>1144</v>
      </c>
      <c r="AP788" t="s">
        <v>74</v>
      </c>
      <c r="AQ788" t="s">
        <v>74</v>
      </c>
      <c r="AR788" t="s">
        <v>1137</v>
      </c>
      <c r="AS788" t="s">
        <v>1145</v>
      </c>
      <c r="AT788" t="s">
        <v>6954</v>
      </c>
      <c r="AU788">
        <v>1994</v>
      </c>
      <c r="AV788">
        <v>29</v>
      </c>
      <c r="AW788">
        <v>1</v>
      </c>
      <c r="AX788" t="s">
        <v>74</v>
      </c>
      <c r="AY788" t="s">
        <v>74</v>
      </c>
      <c r="AZ788" t="s">
        <v>74</v>
      </c>
      <c r="BA788" t="s">
        <v>74</v>
      </c>
      <c r="BB788">
        <v>100</v>
      </c>
      <c r="BC788">
        <v>143</v>
      </c>
      <c r="BD788" t="s">
        <v>74</v>
      </c>
      <c r="BE788" t="s">
        <v>8208</v>
      </c>
      <c r="BF788" t="str">
        <f>HYPERLINK("http://dx.doi.org/10.1111/j.1945-5100.1994.tb00661.x","http://dx.doi.org/10.1111/j.1945-5100.1994.tb00661.x")</f>
        <v>http://dx.doi.org/10.1111/j.1945-5100.1994.tb00661.x</v>
      </c>
      <c r="BG788" t="s">
        <v>74</v>
      </c>
      <c r="BH788" t="s">
        <v>74</v>
      </c>
      <c r="BI788">
        <v>44</v>
      </c>
      <c r="BJ788" t="s">
        <v>265</v>
      </c>
      <c r="BK788" t="s">
        <v>93</v>
      </c>
      <c r="BL788" t="s">
        <v>265</v>
      </c>
      <c r="BM788" t="s">
        <v>8201</v>
      </c>
      <c r="BN788" t="s">
        <v>74</v>
      </c>
      <c r="BO788" t="s">
        <v>74</v>
      </c>
      <c r="BP788" t="s">
        <v>74</v>
      </c>
      <c r="BQ788" t="s">
        <v>74</v>
      </c>
      <c r="BR788" t="s">
        <v>96</v>
      </c>
      <c r="BS788" t="s">
        <v>8209</v>
      </c>
      <c r="BT788" t="str">
        <f>HYPERLINK("https%3A%2F%2Fwww.webofscience.com%2Fwos%2Fwoscc%2Ffull-record%2FWOS:A1994MT06100017","View Full Record in Web of Science")</f>
        <v>View Full Record in Web of Science</v>
      </c>
    </row>
    <row r="789" spans="1:72" x14ac:dyDescent="0.15">
      <c r="A789" t="s">
        <v>72</v>
      </c>
      <c r="B789" t="s">
        <v>8210</v>
      </c>
      <c r="C789" t="s">
        <v>74</v>
      </c>
      <c r="D789" t="s">
        <v>74</v>
      </c>
      <c r="E789" t="s">
        <v>74</v>
      </c>
      <c r="F789" t="s">
        <v>8210</v>
      </c>
      <c r="G789" t="s">
        <v>74</v>
      </c>
      <c r="H789" t="s">
        <v>74</v>
      </c>
      <c r="I789" t="s">
        <v>8211</v>
      </c>
      <c r="J789" t="s">
        <v>8212</v>
      </c>
      <c r="K789" t="s">
        <v>74</v>
      </c>
      <c r="L789" t="s">
        <v>74</v>
      </c>
      <c r="M789" t="s">
        <v>77</v>
      </c>
      <c r="N789" t="s">
        <v>78</v>
      </c>
      <c r="O789" t="s">
        <v>74</v>
      </c>
      <c r="P789" t="s">
        <v>74</v>
      </c>
      <c r="Q789" t="s">
        <v>74</v>
      </c>
      <c r="R789" t="s">
        <v>74</v>
      </c>
      <c r="S789" t="s">
        <v>74</v>
      </c>
      <c r="T789" t="s">
        <v>74</v>
      </c>
      <c r="U789" t="s">
        <v>8213</v>
      </c>
      <c r="V789" t="s">
        <v>8214</v>
      </c>
      <c r="W789" t="s">
        <v>7785</v>
      </c>
      <c r="X789" t="s">
        <v>136</v>
      </c>
      <c r="Y789" t="s">
        <v>8215</v>
      </c>
      <c r="Z789" t="s">
        <v>74</v>
      </c>
      <c r="AA789" t="s">
        <v>74</v>
      </c>
      <c r="AB789" t="s">
        <v>504</v>
      </c>
      <c r="AC789" t="s">
        <v>74</v>
      </c>
      <c r="AD789" t="s">
        <v>74</v>
      </c>
      <c r="AE789" t="s">
        <v>74</v>
      </c>
      <c r="AF789" t="s">
        <v>74</v>
      </c>
      <c r="AG789">
        <v>21</v>
      </c>
      <c r="AH789">
        <v>27</v>
      </c>
      <c r="AI789">
        <v>30</v>
      </c>
      <c r="AJ789">
        <v>0</v>
      </c>
      <c r="AK789">
        <v>4</v>
      </c>
      <c r="AL789" t="s">
        <v>631</v>
      </c>
      <c r="AM789" t="s">
        <v>84</v>
      </c>
      <c r="AN789" t="s">
        <v>2067</v>
      </c>
      <c r="AO789" t="s">
        <v>8216</v>
      </c>
      <c r="AP789" t="s">
        <v>74</v>
      </c>
      <c r="AQ789" t="s">
        <v>74</v>
      </c>
      <c r="AR789" t="s">
        <v>8217</v>
      </c>
      <c r="AS789" t="s">
        <v>8218</v>
      </c>
      <c r="AT789" t="s">
        <v>6954</v>
      </c>
      <c r="AU789">
        <v>1994</v>
      </c>
      <c r="AV789">
        <v>98</v>
      </c>
      <c r="AW789" t="s">
        <v>74</v>
      </c>
      <c r="AX789">
        <v>1</v>
      </c>
      <c r="AY789" t="s">
        <v>74</v>
      </c>
      <c r="AZ789" t="s">
        <v>74</v>
      </c>
      <c r="BA789" t="s">
        <v>74</v>
      </c>
      <c r="BB789">
        <v>34</v>
      </c>
      <c r="BC789">
        <v>36</v>
      </c>
      <c r="BD789" t="s">
        <v>74</v>
      </c>
      <c r="BE789" t="s">
        <v>8219</v>
      </c>
      <c r="BF789" t="str">
        <f>HYPERLINK("http://dx.doi.org/10.1016/S0953-7562(09)80332-8","http://dx.doi.org/10.1016/S0953-7562(09)80332-8")</f>
        <v>http://dx.doi.org/10.1016/S0953-7562(09)80332-8</v>
      </c>
      <c r="BG789" t="s">
        <v>74</v>
      </c>
      <c r="BH789" t="s">
        <v>74</v>
      </c>
      <c r="BI789">
        <v>3</v>
      </c>
      <c r="BJ789" t="s">
        <v>4614</v>
      </c>
      <c r="BK789" t="s">
        <v>93</v>
      </c>
      <c r="BL789" t="s">
        <v>4614</v>
      </c>
      <c r="BM789" t="s">
        <v>8220</v>
      </c>
      <c r="BN789" t="s">
        <v>74</v>
      </c>
      <c r="BO789" t="s">
        <v>74</v>
      </c>
      <c r="BP789" t="s">
        <v>74</v>
      </c>
      <c r="BQ789" t="s">
        <v>74</v>
      </c>
      <c r="BR789" t="s">
        <v>96</v>
      </c>
      <c r="BS789" t="s">
        <v>8221</v>
      </c>
      <c r="BT789" t="str">
        <f>HYPERLINK("https%3A%2F%2Fwww.webofscience.com%2Fwos%2Fwoscc%2Ffull-record%2FWOS:A1994MX64100006","View Full Record in Web of Science")</f>
        <v>View Full Record in Web of Science</v>
      </c>
    </row>
    <row r="790" spans="1:72" x14ac:dyDescent="0.15">
      <c r="A790" t="s">
        <v>72</v>
      </c>
      <c r="B790" t="s">
        <v>8222</v>
      </c>
      <c r="C790" t="s">
        <v>74</v>
      </c>
      <c r="D790" t="s">
        <v>74</v>
      </c>
      <c r="E790" t="s">
        <v>74</v>
      </c>
      <c r="F790" t="s">
        <v>8222</v>
      </c>
      <c r="G790" t="s">
        <v>74</v>
      </c>
      <c r="H790" t="s">
        <v>74</v>
      </c>
      <c r="I790" t="s">
        <v>8223</v>
      </c>
      <c r="J790" t="s">
        <v>8224</v>
      </c>
      <c r="K790" t="s">
        <v>74</v>
      </c>
      <c r="L790" t="s">
        <v>74</v>
      </c>
      <c r="M790" t="s">
        <v>77</v>
      </c>
      <c r="N790" t="s">
        <v>78</v>
      </c>
      <c r="O790" t="s">
        <v>74</v>
      </c>
      <c r="P790" t="s">
        <v>74</v>
      </c>
      <c r="Q790" t="s">
        <v>74</v>
      </c>
      <c r="R790" t="s">
        <v>74</v>
      </c>
      <c r="S790" t="s">
        <v>74</v>
      </c>
      <c r="T790" t="s">
        <v>74</v>
      </c>
      <c r="U790" t="s">
        <v>8225</v>
      </c>
      <c r="V790" t="s">
        <v>8226</v>
      </c>
      <c r="W790" t="s">
        <v>74</v>
      </c>
      <c r="X790" t="s">
        <v>74</v>
      </c>
      <c r="Y790" t="s">
        <v>8227</v>
      </c>
      <c r="Z790" t="s">
        <v>74</v>
      </c>
      <c r="AA790" t="s">
        <v>74</v>
      </c>
      <c r="AB790" t="s">
        <v>74</v>
      </c>
      <c r="AC790" t="s">
        <v>74</v>
      </c>
      <c r="AD790" t="s">
        <v>74</v>
      </c>
      <c r="AE790" t="s">
        <v>74</v>
      </c>
      <c r="AF790" t="s">
        <v>74</v>
      </c>
      <c r="AG790">
        <v>30</v>
      </c>
      <c r="AH790">
        <v>39</v>
      </c>
      <c r="AI790">
        <v>44</v>
      </c>
      <c r="AJ790">
        <v>0</v>
      </c>
      <c r="AK790">
        <v>10</v>
      </c>
      <c r="AL790" t="s">
        <v>1295</v>
      </c>
      <c r="AM790" t="s">
        <v>1296</v>
      </c>
      <c r="AN790" t="s">
        <v>1297</v>
      </c>
      <c r="AO790" t="s">
        <v>8228</v>
      </c>
      <c r="AP790" t="s">
        <v>74</v>
      </c>
      <c r="AQ790" t="s">
        <v>74</v>
      </c>
      <c r="AR790" t="s">
        <v>8229</v>
      </c>
      <c r="AS790" t="s">
        <v>8230</v>
      </c>
      <c r="AT790" t="s">
        <v>74</v>
      </c>
      <c r="AU790">
        <v>1994</v>
      </c>
      <c r="AV790">
        <v>38</v>
      </c>
      <c r="AW790">
        <v>2</v>
      </c>
      <c r="AX790" t="s">
        <v>74</v>
      </c>
      <c r="AY790" t="s">
        <v>74</v>
      </c>
      <c r="AZ790" t="s">
        <v>74</v>
      </c>
      <c r="BA790" t="s">
        <v>74</v>
      </c>
      <c r="BB790">
        <v>128</v>
      </c>
      <c r="BC790">
        <v>134</v>
      </c>
      <c r="BD790" t="s">
        <v>74</v>
      </c>
      <c r="BE790" t="s">
        <v>74</v>
      </c>
      <c r="BF790" t="s">
        <v>74</v>
      </c>
      <c r="BG790" t="s">
        <v>74</v>
      </c>
      <c r="BH790" t="s">
        <v>74</v>
      </c>
      <c r="BI790">
        <v>7</v>
      </c>
      <c r="BJ790" t="s">
        <v>8195</v>
      </c>
      <c r="BK790" t="s">
        <v>93</v>
      </c>
      <c r="BL790" t="s">
        <v>8195</v>
      </c>
      <c r="BM790" t="s">
        <v>8231</v>
      </c>
      <c r="BN790" t="s">
        <v>74</v>
      </c>
      <c r="BO790" t="s">
        <v>74</v>
      </c>
      <c r="BP790" t="s">
        <v>74</v>
      </c>
      <c r="BQ790" t="s">
        <v>74</v>
      </c>
      <c r="BR790" t="s">
        <v>96</v>
      </c>
      <c r="BS790" t="s">
        <v>8232</v>
      </c>
      <c r="BT790" t="str">
        <f>HYPERLINK("https%3A%2F%2Fwww.webofscience.com%2Fwos%2Fwoscc%2Ffull-record%2FWOS:A1994NJ48700003","View Full Record in Web of Science")</f>
        <v>View Full Record in Web of Science</v>
      </c>
    </row>
    <row r="791" spans="1:72" x14ac:dyDescent="0.15">
      <c r="A791" t="s">
        <v>72</v>
      </c>
      <c r="B791" t="s">
        <v>8233</v>
      </c>
      <c r="C791" t="s">
        <v>74</v>
      </c>
      <c r="D791" t="s">
        <v>74</v>
      </c>
      <c r="E791" t="s">
        <v>74</v>
      </c>
      <c r="F791" t="s">
        <v>8233</v>
      </c>
      <c r="G791" t="s">
        <v>74</v>
      </c>
      <c r="H791" t="s">
        <v>74</v>
      </c>
      <c r="I791" t="s">
        <v>8234</v>
      </c>
      <c r="J791" t="s">
        <v>8235</v>
      </c>
      <c r="K791" t="s">
        <v>74</v>
      </c>
      <c r="L791" t="s">
        <v>74</v>
      </c>
      <c r="M791" t="s">
        <v>77</v>
      </c>
      <c r="N791" t="s">
        <v>78</v>
      </c>
      <c r="O791" t="s">
        <v>74</v>
      </c>
      <c r="P791" t="s">
        <v>74</v>
      </c>
      <c r="Q791" t="s">
        <v>74</v>
      </c>
      <c r="R791" t="s">
        <v>74</v>
      </c>
      <c r="S791" t="s">
        <v>74</v>
      </c>
      <c r="T791" t="s">
        <v>8236</v>
      </c>
      <c r="U791" t="s">
        <v>8237</v>
      </c>
      <c r="V791" t="s">
        <v>8238</v>
      </c>
      <c r="W791" t="s">
        <v>8239</v>
      </c>
      <c r="X791" t="s">
        <v>8240</v>
      </c>
      <c r="Y791" t="s">
        <v>1512</v>
      </c>
      <c r="Z791" t="s">
        <v>74</v>
      </c>
      <c r="AA791" t="s">
        <v>74</v>
      </c>
      <c r="AB791" t="s">
        <v>74</v>
      </c>
      <c r="AC791" t="s">
        <v>74</v>
      </c>
      <c r="AD791" t="s">
        <v>74</v>
      </c>
      <c r="AE791" t="s">
        <v>74</v>
      </c>
      <c r="AF791" t="s">
        <v>74</v>
      </c>
      <c r="AG791">
        <v>62</v>
      </c>
      <c r="AH791">
        <v>51</v>
      </c>
      <c r="AI791">
        <v>58</v>
      </c>
      <c r="AJ791">
        <v>0</v>
      </c>
      <c r="AK791">
        <v>13</v>
      </c>
      <c r="AL791" t="s">
        <v>8241</v>
      </c>
      <c r="AM791" t="s">
        <v>8242</v>
      </c>
      <c r="AN791" t="s">
        <v>8243</v>
      </c>
      <c r="AO791" t="s">
        <v>8244</v>
      </c>
      <c r="AP791" t="s">
        <v>74</v>
      </c>
      <c r="AQ791" t="s">
        <v>74</v>
      </c>
      <c r="AR791" t="s">
        <v>8245</v>
      </c>
      <c r="AS791" t="s">
        <v>8246</v>
      </c>
      <c r="AT791" t="s">
        <v>74</v>
      </c>
      <c r="AU791">
        <v>1994</v>
      </c>
      <c r="AV791">
        <v>18</v>
      </c>
      <c r="AW791">
        <v>2</v>
      </c>
      <c r="AX791" t="s">
        <v>74</v>
      </c>
      <c r="AY791" t="s">
        <v>74</v>
      </c>
      <c r="AZ791" t="s">
        <v>74</v>
      </c>
      <c r="BA791" t="s">
        <v>74</v>
      </c>
      <c r="BB791">
        <v>123</v>
      </c>
      <c r="BC791">
        <v>168</v>
      </c>
      <c r="BD791" t="s">
        <v>74</v>
      </c>
      <c r="BE791" t="s">
        <v>74</v>
      </c>
      <c r="BF791" t="s">
        <v>74</v>
      </c>
      <c r="BG791" t="s">
        <v>74</v>
      </c>
      <c r="BH791" t="s">
        <v>74</v>
      </c>
      <c r="BI791">
        <v>46</v>
      </c>
      <c r="BJ791" t="s">
        <v>92</v>
      </c>
      <c r="BK791" t="s">
        <v>93</v>
      </c>
      <c r="BL791" t="s">
        <v>94</v>
      </c>
      <c r="BM791" t="s">
        <v>8247</v>
      </c>
      <c r="BN791" t="s">
        <v>74</v>
      </c>
      <c r="BO791" t="s">
        <v>74</v>
      </c>
      <c r="BP791" t="s">
        <v>74</v>
      </c>
      <c r="BQ791" t="s">
        <v>74</v>
      </c>
      <c r="BR791" t="s">
        <v>96</v>
      </c>
      <c r="BS791" t="s">
        <v>8248</v>
      </c>
      <c r="BT791" t="str">
        <f>HYPERLINK("https%3A%2F%2Fwww.webofscience.com%2Fwos%2Fwoscc%2Ffull-record%2FWOS:A1994RH95800004","View Full Record in Web of Science")</f>
        <v>View Full Record in Web of Science</v>
      </c>
    </row>
    <row r="792" spans="1:72" x14ac:dyDescent="0.15">
      <c r="A792" t="s">
        <v>72</v>
      </c>
      <c r="B792" t="s">
        <v>8249</v>
      </c>
      <c r="C792" t="s">
        <v>74</v>
      </c>
      <c r="D792" t="s">
        <v>74</v>
      </c>
      <c r="E792" t="s">
        <v>74</v>
      </c>
      <c r="F792" t="s">
        <v>8249</v>
      </c>
      <c r="G792" t="s">
        <v>74</v>
      </c>
      <c r="H792" t="s">
        <v>74</v>
      </c>
      <c r="I792" t="s">
        <v>8250</v>
      </c>
      <c r="J792" t="s">
        <v>8251</v>
      </c>
      <c r="K792" t="s">
        <v>74</v>
      </c>
      <c r="L792" t="s">
        <v>74</v>
      </c>
      <c r="M792" t="s">
        <v>77</v>
      </c>
      <c r="N792" t="s">
        <v>78</v>
      </c>
      <c r="O792" t="s">
        <v>74</v>
      </c>
      <c r="P792" t="s">
        <v>74</v>
      </c>
      <c r="Q792" t="s">
        <v>74</v>
      </c>
      <c r="R792" t="s">
        <v>74</v>
      </c>
      <c r="S792" t="s">
        <v>74</v>
      </c>
      <c r="T792" t="s">
        <v>74</v>
      </c>
      <c r="U792" t="s">
        <v>8252</v>
      </c>
      <c r="V792" t="s">
        <v>8253</v>
      </c>
      <c r="W792" t="s">
        <v>8254</v>
      </c>
      <c r="X792" t="s">
        <v>74</v>
      </c>
      <c r="Y792" t="s">
        <v>74</v>
      </c>
      <c r="Z792" t="s">
        <v>74</v>
      </c>
      <c r="AA792" t="s">
        <v>74</v>
      </c>
      <c r="AB792" t="s">
        <v>74</v>
      </c>
      <c r="AC792" t="s">
        <v>74</v>
      </c>
      <c r="AD792" t="s">
        <v>74</v>
      </c>
      <c r="AE792" t="s">
        <v>74</v>
      </c>
      <c r="AF792" t="s">
        <v>74</v>
      </c>
      <c r="AG792">
        <v>42</v>
      </c>
      <c r="AH792">
        <v>20</v>
      </c>
      <c r="AI792">
        <v>24</v>
      </c>
      <c r="AJ792">
        <v>0</v>
      </c>
      <c r="AK792">
        <v>0</v>
      </c>
      <c r="AL792" t="s">
        <v>8251</v>
      </c>
      <c r="AM792" t="s">
        <v>8255</v>
      </c>
      <c r="AN792" t="s">
        <v>8256</v>
      </c>
      <c r="AO792" t="s">
        <v>8257</v>
      </c>
      <c r="AP792" t="s">
        <v>74</v>
      </c>
      <c r="AQ792" t="s">
        <v>74</v>
      </c>
      <c r="AR792" t="s">
        <v>8258</v>
      </c>
      <c r="AS792" t="s">
        <v>8259</v>
      </c>
      <c r="AT792" t="s">
        <v>74</v>
      </c>
      <c r="AU792">
        <v>1994</v>
      </c>
      <c r="AV792">
        <v>14</v>
      </c>
      <c r="AW792">
        <v>4</v>
      </c>
      <c r="AX792" t="s">
        <v>74</v>
      </c>
      <c r="AY792" t="s">
        <v>74</v>
      </c>
      <c r="AZ792" t="s">
        <v>74</v>
      </c>
      <c r="BA792" t="s">
        <v>74</v>
      </c>
      <c r="BB792">
        <v>435</v>
      </c>
      <c r="BC792">
        <v>449</v>
      </c>
      <c r="BD792" t="s">
        <v>74</v>
      </c>
      <c r="BE792" t="s">
        <v>8260</v>
      </c>
      <c r="BF792" t="str">
        <f>HYPERLINK("http://dx.doi.org/10.1111/j.1756-1051.1994.tb00629.x","http://dx.doi.org/10.1111/j.1756-1051.1994.tb00629.x")</f>
        <v>http://dx.doi.org/10.1111/j.1756-1051.1994.tb00629.x</v>
      </c>
      <c r="BG792" t="s">
        <v>74</v>
      </c>
      <c r="BH792" t="s">
        <v>74</v>
      </c>
      <c r="BI792">
        <v>15</v>
      </c>
      <c r="BJ792" t="s">
        <v>5014</v>
      </c>
      <c r="BK792" t="s">
        <v>93</v>
      </c>
      <c r="BL792" t="s">
        <v>5014</v>
      </c>
      <c r="BM792" t="s">
        <v>8261</v>
      </c>
      <c r="BN792" t="s">
        <v>74</v>
      </c>
      <c r="BO792" t="s">
        <v>74</v>
      </c>
      <c r="BP792" t="s">
        <v>74</v>
      </c>
      <c r="BQ792" t="s">
        <v>74</v>
      </c>
      <c r="BR792" t="s">
        <v>96</v>
      </c>
      <c r="BS792" t="s">
        <v>8262</v>
      </c>
      <c r="BT792" t="str">
        <f>HYPERLINK("https%3A%2F%2Fwww.webofscience.com%2Fwos%2Fwoscc%2Ffull-record%2FWOS:A1994PU70600008","View Full Record in Web of Science")</f>
        <v>View Full Record in Web of Science</v>
      </c>
    </row>
    <row r="793" spans="1:72" x14ac:dyDescent="0.15">
      <c r="A793" t="s">
        <v>5988</v>
      </c>
      <c r="B793" t="s">
        <v>8263</v>
      </c>
      <c r="C793" t="s">
        <v>74</v>
      </c>
      <c r="D793" t="s">
        <v>8264</v>
      </c>
      <c r="E793" t="s">
        <v>74</v>
      </c>
      <c r="F793" t="s">
        <v>8263</v>
      </c>
      <c r="G793" t="s">
        <v>74</v>
      </c>
      <c r="H793" t="s">
        <v>74</v>
      </c>
      <c r="I793" t="s">
        <v>8265</v>
      </c>
      <c r="J793" t="s">
        <v>8266</v>
      </c>
      <c r="K793" t="s">
        <v>8267</v>
      </c>
      <c r="L793" t="s">
        <v>74</v>
      </c>
      <c r="M793" t="s">
        <v>77</v>
      </c>
      <c r="N793" t="s">
        <v>5994</v>
      </c>
      <c r="O793" t="s">
        <v>8268</v>
      </c>
      <c r="P793" t="s">
        <v>8269</v>
      </c>
      <c r="Q793" t="s">
        <v>8270</v>
      </c>
      <c r="R793" t="s">
        <v>74</v>
      </c>
      <c r="S793" t="s">
        <v>74</v>
      </c>
      <c r="T793" t="s">
        <v>74</v>
      </c>
      <c r="U793" t="s">
        <v>74</v>
      </c>
      <c r="V793" t="s">
        <v>74</v>
      </c>
      <c r="W793" t="s">
        <v>8271</v>
      </c>
      <c r="X793" t="s">
        <v>4648</v>
      </c>
      <c r="Y793" t="s">
        <v>74</v>
      </c>
      <c r="Z793" t="s">
        <v>74</v>
      </c>
      <c r="AA793" t="s">
        <v>8272</v>
      </c>
      <c r="AB793" t="s">
        <v>8273</v>
      </c>
      <c r="AC793" t="s">
        <v>74</v>
      </c>
      <c r="AD793" t="s">
        <v>74</v>
      </c>
      <c r="AE793" t="s">
        <v>74</v>
      </c>
      <c r="AF793" t="s">
        <v>74</v>
      </c>
      <c r="AG793">
        <v>0</v>
      </c>
      <c r="AH793">
        <v>0</v>
      </c>
      <c r="AI793">
        <v>0</v>
      </c>
      <c r="AJ793">
        <v>0</v>
      </c>
      <c r="AK793">
        <v>0</v>
      </c>
      <c r="AL793" t="s">
        <v>8274</v>
      </c>
      <c r="AM793" t="s">
        <v>8275</v>
      </c>
      <c r="AN793" t="s">
        <v>8276</v>
      </c>
      <c r="AO793" t="s">
        <v>74</v>
      </c>
      <c r="AP793" t="s">
        <v>74</v>
      </c>
      <c r="AQ793" t="s">
        <v>8277</v>
      </c>
      <c r="AR793" t="s">
        <v>8278</v>
      </c>
      <c r="AS793" t="s">
        <v>74</v>
      </c>
      <c r="AT793" t="s">
        <v>74</v>
      </c>
      <c r="AU793">
        <v>1994</v>
      </c>
      <c r="AV793">
        <v>2258</v>
      </c>
      <c r="AW793" t="s">
        <v>74</v>
      </c>
      <c r="AX793" t="s">
        <v>74</v>
      </c>
      <c r="AY793" t="s">
        <v>74</v>
      </c>
      <c r="AZ793" t="s">
        <v>74</v>
      </c>
      <c r="BA793" t="s">
        <v>74</v>
      </c>
      <c r="BB793">
        <v>12</v>
      </c>
      <c r="BC793">
        <v>20</v>
      </c>
      <c r="BD793" t="s">
        <v>74</v>
      </c>
      <c r="BE793" t="s">
        <v>8279</v>
      </c>
      <c r="BF793" t="str">
        <f>HYPERLINK("http://dx.doi.org/10.1117/12.190061","http://dx.doi.org/10.1117/12.190061")</f>
        <v>http://dx.doi.org/10.1117/12.190061</v>
      </c>
      <c r="BG793" t="s">
        <v>74</v>
      </c>
      <c r="BH793" t="s">
        <v>74</v>
      </c>
      <c r="BI793">
        <v>9</v>
      </c>
      <c r="BJ793" t="s">
        <v>8280</v>
      </c>
      <c r="BK793" t="s">
        <v>6008</v>
      </c>
      <c r="BL793" t="s">
        <v>8280</v>
      </c>
      <c r="BM793" t="s">
        <v>8281</v>
      </c>
      <c r="BN793" t="s">
        <v>74</v>
      </c>
      <c r="BO793" t="s">
        <v>74</v>
      </c>
      <c r="BP793" t="s">
        <v>74</v>
      </c>
      <c r="BQ793" t="s">
        <v>74</v>
      </c>
      <c r="BR793" t="s">
        <v>96</v>
      </c>
      <c r="BS793" t="s">
        <v>8282</v>
      </c>
      <c r="BT793" t="str">
        <f>HYPERLINK("https%3A%2F%2Fwww.webofscience.com%2Fwos%2Fwoscc%2Ffull-record%2FWOS:A1994BC27H00002","View Full Record in Web of Science")</f>
        <v>View Full Record in Web of Science</v>
      </c>
    </row>
    <row r="794" spans="1:72" x14ac:dyDescent="0.15">
      <c r="A794" t="s">
        <v>5988</v>
      </c>
      <c r="B794" t="s">
        <v>8283</v>
      </c>
      <c r="C794" t="s">
        <v>74</v>
      </c>
      <c r="D794" t="s">
        <v>8284</v>
      </c>
      <c r="E794" t="s">
        <v>74</v>
      </c>
      <c r="F794" t="s">
        <v>8283</v>
      </c>
      <c r="G794" t="s">
        <v>74</v>
      </c>
      <c r="H794" t="s">
        <v>74</v>
      </c>
      <c r="I794" t="s">
        <v>8285</v>
      </c>
      <c r="J794" t="s">
        <v>8286</v>
      </c>
      <c r="K794" t="s">
        <v>8267</v>
      </c>
      <c r="L794" t="s">
        <v>74</v>
      </c>
      <c r="M794" t="s">
        <v>77</v>
      </c>
      <c r="N794" t="s">
        <v>5994</v>
      </c>
      <c r="O794" t="s">
        <v>8287</v>
      </c>
      <c r="P794" t="s">
        <v>8288</v>
      </c>
      <c r="Q794" t="s">
        <v>8289</v>
      </c>
      <c r="R794" t="s">
        <v>74</v>
      </c>
      <c r="S794" t="s">
        <v>74</v>
      </c>
      <c r="T794" t="s">
        <v>74</v>
      </c>
      <c r="U794" t="s">
        <v>74</v>
      </c>
      <c r="V794" t="s">
        <v>74</v>
      </c>
      <c r="W794" t="s">
        <v>8290</v>
      </c>
      <c r="X794" t="s">
        <v>8291</v>
      </c>
      <c r="Y794" t="s">
        <v>74</v>
      </c>
      <c r="Z794" t="s">
        <v>74</v>
      </c>
      <c r="AA794" t="s">
        <v>74</v>
      </c>
      <c r="AB794" t="s">
        <v>74</v>
      </c>
      <c r="AC794" t="s">
        <v>74</v>
      </c>
      <c r="AD794" t="s">
        <v>74</v>
      </c>
      <c r="AE794" t="s">
        <v>74</v>
      </c>
      <c r="AF794" t="s">
        <v>74</v>
      </c>
      <c r="AG794">
        <v>0</v>
      </c>
      <c r="AH794">
        <v>0</v>
      </c>
      <c r="AI794">
        <v>0</v>
      </c>
      <c r="AJ794">
        <v>0</v>
      </c>
      <c r="AK794">
        <v>0</v>
      </c>
      <c r="AL794" t="s">
        <v>8274</v>
      </c>
      <c r="AM794" t="s">
        <v>8275</v>
      </c>
      <c r="AN794" t="s">
        <v>8276</v>
      </c>
      <c r="AO794" t="s">
        <v>74</v>
      </c>
      <c r="AP794" t="s">
        <v>74</v>
      </c>
      <c r="AQ794" t="s">
        <v>8292</v>
      </c>
      <c r="AR794" t="s">
        <v>8278</v>
      </c>
      <c r="AS794" t="s">
        <v>74</v>
      </c>
      <c r="AT794" t="s">
        <v>74</v>
      </c>
      <c r="AU794">
        <v>1994</v>
      </c>
      <c r="AV794">
        <v>2319</v>
      </c>
      <c r="AW794" t="s">
        <v>74</v>
      </c>
      <c r="AX794" t="s">
        <v>74</v>
      </c>
      <c r="AY794" t="s">
        <v>74</v>
      </c>
      <c r="AZ794" t="s">
        <v>74</v>
      </c>
      <c r="BA794" t="s">
        <v>74</v>
      </c>
      <c r="BB794">
        <v>19</v>
      </c>
      <c r="BC794">
        <v>30</v>
      </c>
      <c r="BD794" t="s">
        <v>74</v>
      </c>
      <c r="BE794" t="s">
        <v>74</v>
      </c>
      <c r="BF794" t="s">
        <v>74</v>
      </c>
      <c r="BG794" t="s">
        <v>74</v>
      </c>
      <c r="BH794" t="s">
        <v>74</v>
      </c>
      <c r="BI794">
        <v>12</v>
      </c>
      <c r="BJ794" t="s">
        <v>8293</v>
      </c>
      <c r="BK794" t="s">
        <v>6008</v>
      </c>
      <c r="BL794" t="s">
        <v>8293</v>
      </c>
      <c r="BM794" t="s">
        <v>8294</v>
      </c>
      <c r="BN794" t="s">
        <v>74</v>
      </c>
      <c r="BO794" t="s">
        <v>74</v>
      </c>
      <c r="BP794" t="s">
        <v>74</v>
      </c>
      <c r="BQ794" t="s">
        <v>74</v>
      </c>
      <c r="BR794" t="s">
        <v>96</v>
      </c>
      <c r="BS794" t="s">
        <v>8295</v>
      </c>
      <c r="BT794" t="str">
        <f>HYPERLINK("https%3A%2F%2Fwww.webofscience.com%2Fwos%2Fwoscc%2Ffull-record%2FWOS:A1994BC29B00003","View Full Record in Web of Science")</f>
        <v>View Full Record in Web of Science</v>
      </c>
    </row>
    <row r="795" spans="1:72" x14ac:dyDescent="0.15">
      <c r="A795" t="s">
        <v>6915</v>
      </c>
      <c r="B795" t="s">
        <v>8296</v>
      </c>
      <c r="C795" t="s">
        <v>74</v>
      </c>
      <c r="D795" t="s">
        <v>8297</v>
      </c>
      <c r="E795" t="s">
        <v>74</v>
      </c>
      <c r="F795" t="s">
        <v>8296</v>
      </c>
      <c r="G795" t="s">
        <v>74</v>
      </c>
      <c r="H795" t="s">
        <v>74</v>
      </c>
      <c r="I795" t="s">
        <v>8298</v>
      </c>
      <c r="J795" t="s">
        <v>8299</v>
      </c>
      <c r="K795" t="s">
        <v>8300</v>
      </c>
      <c r="L795" t="s">
        <v>74</v>
      </c>
      <c r="M795" t="s">
        <v>77</v>
      </c>
      <c r="N795" t="s">
        <v>794</v>
      </c>
      <c r="O795" t="s">
        <v>74</v>
      </c>
      <c r="P795" t="s">
        <v>74</v>
      </c>
      <c r="Q795" t="s">
        <v>74</v>
      </c>
      <c r="R795" t="s">
        <v>74</v>
      </c>
      <c r="S795" t="s">
        <v>74</v>
      </c>
      <c r="T795" t="s">
        <v>74</v>
      </c>
      <c r="U795" t="s">
        <v>8301</v>
      </c>
      <c r="V795" t="s">
        <v>8302</v>
      </c>
      <c r="W795" t="s">
        <v>8303</v>
      </c>
      <c r="X795" t="s">
        <v>8304</v>
      </c>
      <c r="Y795" t="s">
        <v>8305</v>
      </c>
      <c r="Z795" t="s">
        <v>74</v>
      </c>
      <c r="AA795" t="s">
        <v>74</v>
      </c>
      <c r="AB795" t="s">
        <v>4790</v>
      </c>
      <c r="AC795" t="s">
        <v>74</v>
      </c>
      <c r="AD795" t="s">
        <v>74</v>
      </c>
      <c r="AE795" t="s">
        <v>74</v>
      </c>
      <c r="AF795" t="s">
        <v>74</v>
      </c>
      <c r="AG795">
        <v>320</v>
      </c>
      <c r="AH795">
        <v>432</v>
      </c>
      <c r="AI795">
        <v>457</v>
      </c>
      <c r="AJ795">
        <v>0</v>
      </c>
      <c r="AK795">
        <v>60</v>
      </c>
      <c r="AL795" t="s">
        <v>8306</v>
      </c>
      <c r="AM795" t="s">
        <v>305</v>
      </c>
      <c r="AN795" t="s">
        <v>8307</v>
      </c>
      <c r="AO795" t="s">
        <v>8308</v>
      </c>
      <c r="AP795" t="s">
        <v>74</v>
      </c>
      <c r="AQ795" t="s">
        <v>8309</v>
      </c>
      <c r="AR795" t="s">
        <v>8310</v>
      </c>
      <c r="AS795" t="s">
        <v>8311</v>
      </c>
      <c r="AT795" t="s">
        <v>74</v>
      </c>
      <c r="AU795">
        <v>1994</v>
      </c>
      <c r="AV795">
        <v>32</v>
      </c>
      <c r="AW795" t="s">
        <v>74</v>
      </c>
      <c r="AX795" t="s">
        <v>74</v>
      </c>
      <c r="AY795" t="s">
        <v>74</v>
      </c>
      <c r="AZ795" t="s">
        <v>74</v>
      </c>
      <c r="BA795" t="s">
        <v>74</v>
      </c>
      <c r="BB795">
        <v>241</v>
      </c>
      <c r="BC795">
        <v>304</v>
      </c>
      <c r="BD795" t="s">
        <v>74</v>
      </c>
      <c r="BE795" t="s">
        <v>74</v>
      </c>
      <c r="BF795" t="s">
        <v>74</v>
      </c>
      <c r="BG795" t="s">
        <v>74</v>
      </c>
      <c r="BH795" t="s">
        <v>74</v>
      </c>
      <c r="BI795">
        <v>64</v>
      </c>
      <c r="BJ795" t="s">
        <v>1085</v>
      </c>
      <c r="BK795" t="s">
        <v>93</v>
      </c>
      <c r="BL795" t="s">
        <v>1085</v>
      </c>
      <c r="BM795" t="s">
        <v>8312</v>
      </c>
      <c r="BN795" t="s">
        <v>74</v>
      </c>
      <c r="BO795" t="s">
        <v>74</v>
      </c>
      <c r="BP795" t="s">
        <v>74</v>
      </c>
      <c r="BQ795" t="s">
        <v>74</v>
      </c>
      <c r="BR795" t="s">
        <v>96</v>
      </c>
      <c r="BS795" t="s">
        <v>8313</v>
      </c>
      <c r="BT795" t="str">
        <f>HYPERLINK("https%3A%2F%2Fwww.webofscience.com%2Fwos%2Fwoscc%2Ffull-record%2FWOS:A1994BB49M00005","View Full Record in Web of Science")</f>
        <v>View Full Record in Web of Science</v>
      </c>
    </row>
    <row r="796" spans="1:72" x14ac:dyDescent="0.15">
      <c r="A796" t="s">
        <v>72</v>
      </c>
      <c r="B796" t="s">
        <v>8314</v>
      </c>
      <c r="C796" t="s">
        <v>74</v>
      </c>
      <c r="D796" t="s">
        <v>74</v>
      </c>
      <c r="E796" t="s">
        <v>74</v>
      </c>
      <c r="F796" t="s">
        <v>8314</v>
      </c>
      <c r="G796" t="s">
        <v>74</v>
      </c>
      <c r="H796" t="s">
        <v>74</v>
      </c>
      <c r="I796" t="s">
        <v>8315</v>
      </c>
      <c r="J796" t="s">
        <v>8316</v>
      </c>
      <c r="K796" t="s">
        <v>74</v>
      </c>
      <c r="L796" t="s">
        <v>74</v>
      </c>
      <c r="M796" t="s">
        <v>77</v>
      </c>
      <c r="N796" t="s">
        <v>78</v>
      </c>
      <c r="O796" t="s">
        <v>74</v>
      </c>
      <c r="P796" t="s">
        <v>74</v>
      </c>
      <c r="Q796" t="s">
        <v>74</v>
      </c>
      <c r="R796" t="s">
        <v>74</v>
      </c>
      <c r="S796" t="s">
        <v>74</v>
      </c>
      <c r="T796" t="s">
        <v>8317</v>
      </c>
      <c r="U796" t="s">
        <v>8318</v>
      </c>
      <c r="V796" t="s">
        <v>8319</v>
      </c>
      <c r="W796" t="s">
        <v>8320</v>
      </c>
      <c r="X796" t="s">
        <v>8321</v>
      </c>
      <c r="Y796" t="s">
        <v>8322</v>
      </c>
      <c r="Z796" t="s">
        <v>74</v>
      </c>
      <c r="AA796" t="s">
        <v>5217</v>
      </c>
      <c r="AB796" t="s">
        <v>5218</v>
      </c>
      <c r="AC796" t="s">
        <v>74</v>
      </c>
      <c r="AD796" t="s">
        <v>74</v>
      </c>
      <c r="AE796" t="s">
        <v>74</v>
      </c>
      <c r="AF796" t="s">
        <v>74</v>
      </c>
      <c r="AG796">
        <v>42</v>
      </c>
      <c r="AH796">
        <v>6</v>
      </c>
      <c r="AI796">
        <v>6</v>
      </c>
      <c r="AJ796">
        <v>0</v>
      </c>
      <c r="AK796">
        <v>1</v>
      </c>
      <c r="AL796" t="s">
        <v>1876</v>
      </c>
      <c r="AM796" t="s">
        <v>1877</v>
      </c>
      <c r="AN796" t="s">
        <v>1878</v>
      </c>
      <c r="AO796" t="s">
        <v>8323</v>
      </c>
      <c r="AP796" t="s">
        <v>74</v>
      </c>
      <c r="AQ796" t="s">
        <v>74</v>
      </c>
      <c r="AR796" t="s">
        <v>8324</v>
      </c>
      <c r="AS796" t="s">
        <v>8325</v>
      </c>
      <c r="AT796" t="s">
        <v>74</v>
      </c>
      <c r="AU796">
        <v>1994</v>
      </c>
      <c r="AV796">
        <v>17</v>
      </c>
      <c r="AW796">
        <v>2</v>
      </c>
      <c r="AX796" t="s">
        <v>74</v>
      </c>
      <c r="AY796" t="s">
        <v>74</v>
      </c>
      <c r="AZ796" t="s">
        <v>74</v>
      </c>
      <c r="BA796" t="s">
        <v>74</v>
      </c>
      <c r="BB796">
        <v>191</v>
      </c>
      <c r="BC796">
        <v>199</v>
      </c>
      <c r="BD796" t="s">
        <v>74</v>
      </c>
      <c r="BE796" t="s">
        <v>74</v>
      </c>
      <c r="BF796" t="s">
        <v>74</v>
      </c>
      <c r="BG796" t="s">
        <v>74</v>
      </c>
      <c r="BH796" t="s">
        <v>74</v>
      </c>
      <c r="BI796">
        <v>9</v>
      </c>
      <c r="BJ796" t="s">
        <v>364</v>
      </c>
      <c r="BK796" t="s">
        <v>93</v>
      </c>
      <c r="BL796" t="s">
        <v>364</v>
      </c>
      <c r="BM796" t="s">
        <v>8326</v>
      </c>
      <c r="BN796" t="s">
        <v>74</v>
      </c>
      <c r="BO796" t="s">
        <v>74</v>
      </c>
      <c r="BP796" t="s">
        <v>74</v>
      </c>
      <c r="BQ796" t="s">
        <v>74</v>
      </c>
      <c r="BR796" t="s">
        <v>96</v>
      </c>
      <c r="BS796" t="s">
        <v>8327</v>
      </c>
      <c r="BT796" t="str">
        <f>HYPERLINK("https%3A%2F%2Fwww.webofscience.com%2Fwos%2Fwoscc%2Ffull-record%2FWOS:A1994PN99800005","View Full Record in Web of Science")</f>
        <v>View Full Record in Web of Science</v>
      </c>
    </row>
    <row r="797" spans="1:72" x14ac:dyDescent="0.15">
      <c r="A797" t="s">
        <v>72</v>
      </c>
      <c r="B797" t="s">
        <v>8328</v>
      </c>
      <c r="C797" t="s">
        <v>74</v>
      </c>
      <c r="D797" t="s">
        <v>74</v>
      </c>
      <c r="E797" t="s">
        <v>74</v>
      </c>
      <c r="F797" t="s">
        <v>8328</v>
      </c>
      <c r="G797" t="s">
        <v>74</v>
      </c>
      <c r="H797" t="s">
        <v>74</v>
      </c>
      <c r="I797" t="s">
        <v>8329</v>
      </c>
      <c r="J797" t="s">
        <v>8316</v>
      </c>
      <c r="K797" t="s">
        <v>74</v>
      </c>
      <c r="L797" t="s">
        <v>74</v>
      </c>
      <c r="M797" t="s">
        <v>77</v>
      </c>
      <c r="N797" t="s">
        <v>78</v>
      </c>
      <c r="O797" t="s">
        <v>74</v>
      </c>
      <c r="P797" t="s">
        <v>74</v>
      </c>
      <c r="Q797" t="s">
        <v>74</v>
      </c>
      <c r="R797" t="s">
        <v>74</v>
      </c>
      <c r="S797" t="s">
        <v>74</v>
      </c>
      <c r="T797" t="s">
        <v>74</v>
      </c>
      <c r="U797" t="s">
        <v>8330</v>
      </c>
      <c r="V797" t="s">
        <v>8331</v>
      </c>
      <c r="W797" t="s">
        <v>74</v>
      </c>
      <c r="X797" t="s">
        <v>74</v>
      </c>
      <c r="Y797" t="s">
        <v>8332</v>
      </c>
      <c r="Z797" t="s">
        <v>74</v>
      </c>
      <c r="AA797" t="s">
        <v>8333</v>
      </c>
      <c r="AB797" t="s">
        <v>8334</v>
      </c>
      <c r="AC797" t="s">
        <v>74</v>
      </c>
      <c r="AD797" t="s">
        <v>74</v>
      </c>
      <c r="AE797" t="s">
        <v>74</v>
      </c>
      <c r="AF797" t="s">
        <v>74</v>
      </c>
      <c r="AG797">
        <v>18</v>
      </c>
      <c r="AH797">
        <v>10</v>
      </c>
      <c r="AI797">
        <v>10</v>
      </c>
      <c r="AJ797">
        <v>0</v>
      </c>
      <c r="AK797">
        <v>1</v>
      </c>
      <c r="AL797" t="s">
        <v>1876</v>
      </c>
      <c r="AM797" t="s">
        <v>8335</v>
      </c>
      <c r="AN797" t="s">
        <v>8336</v>
      </c>
      <c r="AO797" t="s">
        <v>8323</v>
      </c>
      <c r="AP797" t="s">
        <v>74</v>
      </c>
      <c r="AQ797" t="s">
        <v>74</v>
      </c>
      <c r="AR797" t="s">
        <v>8324</v>
      </c>
      <c r="AS797" t="s">
        <v>8325</v>
      </c>
      <c r="AT797" t="s">
        <v>74</v>
      </c>
      <c r="AU797">
        <v>1994</v>
      </c>
      <c r="AV797">
        <v>17</v>
      </c>
      <c r="AW797">
        <v>4</v>
      </c>
      <c r="AX797" t="s">
        <v>74</v>
      </c>
      <c r="AY797" t="s">
        <v>74</v>
      </c>
      <c r="AZ797" t="s">
        <v>74</v>
      </c>
      <c r="BA797" t="s">
        <v>74</v>
      </c>
      <c r="BB797">
        <v>345</v>
      </c>
      <c r="BC797">
        <v>354</v>
      </c>
      <c r="BD797" t="s">
        <v>74</v>
      </c>
      <c r="BE797" t="s">
        <v>74</v>
      </c>
      <c r="BF797" t="s">
        <v>74</v>
      </c>
      <c r="BG797" t="s">
        <v>74</v>
      </c>
      <c r="BH797" t="s">
        <v>74</v>
      </c>
      <c r="BI797">
        <v>10</v>
      </c>
      <c r="BJ797" t="s">
        <v>364</v>
      </c>
      <c r="BK797" t="s">
        <v>93</v>
      </c>
      <c r="BL797" t="s">
        <v>364</v>
      </c>
      <c r="BM797" t="s">
        <v>8337</v>
      </c>
      <c r="BN797" t="s">
        <v>74</v>
      </c>
      <c r="BO797" t="s">
        <v>74</v>
      </c>
      <c r="BP797" t="s">
        <v>74</v>
      </c>
      <c r="BQ797" t="s">
        <v>74</v>
      </c>
      <c r="BR797" t="s">
        <v>96</v>
      </c>
      <c r="BS797" t="s">
        <v>8338</v>
      </c>
      <c r="BT797" t="str">
        <f>HYPERLINK("https%3A%2F%2Fwww.webofscience.com%2Fwos%2Fwoscc%2Ffull-record%2FWOS:A1994QK12200001","View Full Record in Web of Science")</f>
        <v>View Full Record in Web of Science</v>
      </c>
    </row>
    <row r="798" spans="1:72" x14ac:dyDescent="0.15">
      <c r="A798" t="s">
        <v>5988</v>
      </c>
      <c r="B798" t="s">
        <v>8339</v>
      </c>
      <c r="C798" t="s">
        <v>74</v>
      </c>
      <c r="D798" t="s">
        <v>8340</v>
      </c>
      <c r="E798" t="s">
        <v>74</v>
      </c>
      <c r="F798" t="s">
        <v>8339</v>
      </c>
      <c r="G798" t="s">
        <v>74</v>
      </c>
      <c r="H798" t="s">
        <v>74</v>
      </c>
      <c r="I798" t="s">
        <v>8341</v>
      </c>
      <c r="J798" t="s">
        <v>8342</v>
      </c>
      <c r="K798" t="s">
        <v>8267</v>
      </c>
      <c r="L798" t="s">
        <v>74</v>
      </c>
      <c r="M798" t="s">
        <v>77</v>
      </c>
      <c r="N798" t="s">
        <v>5994</v>
      </c>
      <c r="O798" t="s">
        <v>8343</v>
      </c>
      <c r="P798" t="s">
        <v>8344</v>
      </c>
      <c r="Q798" t="s">
        <v>8345</v>
      </c>
      <c r="R798" t="s">
        <v>74</v>
      </c>
      <c r="S798" t="s">
        <v>74</v>
      </c>
      <c r="T798" t="s">
        <v>74</v>
      </c>
      <c r="U798" t="s">
        <v>74</v>
      </c>
      <c r="V798" t="s">
        <v>74</v>
      </c>
      <c r="W798" t="s">
        <v>8346</v>
      </c>
      <c r="X798" t="s">
        <v>136</v>
      </c>
      <c r="Y798" t="s">
        <v>74</v>
      </c>
      <c r="Z798" t="s">
        <v>74</v>
      </c>
      <c r="AA798" t="s">
        <v>8347</v>
      </c>
      <c r="AB798" t="s">
        <v>8348</v>
      </c>
      <c r="AC798" t="s">
        <v>74</v>
      </c>
      <c r="AD798" t="s">
        <v>74</v>
      </c>
      <c r="AE798" t="s">
        <v>74</v>
      </c>
      <c r="AF798" t="s">
        <v>74</v>
      </c>
      <c r="AG798">
        <v>0</v>
      </c>
      <c r="AH798">
        <v>3</v>
      </c>
      <c r="AI798">
        <v>3</v>
      </c>
      <c r="AJ798">
        <v>0</v>
      </c>
      <c r="AK798">
        <v>0</v>
      </c>
      <c r="AL798" t="s">
        <v>8274</v>
      </c>
      <c r="AM798" t="s">
        <v>8275</v>
      </c>
      <c r="AN798" t="s">
        <v>8276</v>
      </c>
      <c r="AO798" t="s">
        <v>74</v>
      </c>
      <c r="AP798" t="s">
        <v>74</v>
      </c>
      <c r="AQ798" t="s">
        <v>8349</v>
      </c>
      <c r="AR798" t="s">
        <v>8278</v>
      </c>
      <c r="AS798" t="s">
        <v>74</v>
      </c>
      <c r="AT798" t="s">
        <v>74</v>
      </c>
      <c r="AU798">
        <v>1994</v>
      </c>
      <c r="AV798">
        <v>2266</v>
      </c>
      <c r="AW798" t="s">
        <v>74</v>
      </c>
      <c r="AX798" t="s">
        <v>74</v>
      </c>
      <c r="AY798" t="s">
        <v>74</v>
      </c>
      <c r="AZ798" t="s">
        <v>74</v>
      </c>
      <c r="BA798" t="s">
        <v>74</v>
      </c>
      <c r="BB798">
        <v>624</v>
      </c>
      <c r="BC798">
        <v>634</v>
      </c>
      <c r="BD798" t="s">
        <v>74</v>
      </c>
      <c r="BE798" t="s">
        <v>8350</v>
      </c>
      <c r="BF798" t="str">
        <f>HYPERLINK("http://dx.doi.org/10.1117/12.187600","http://dx.doi.org/10.1117/12.187600")</f>
        <v>http://dx.doi.org/10.1117/12.187600</v>
      </c>
      <c r="BG798" t="s">
        <v>74</v>
      </c>
      <c r="BH798" t="s">
        <v>74</v>
      </c>
      <c r="BI798">
        <v>11</v>
      </c>
      <c r="BJ798" t="s">
        <v>8351</v>
      </c>
      <c r="BK798" t="s">
        <v>6008</v>
      </c>
      <c r="BL798" t="s">
        <v>8352</v>
      </c>
      <c r="BM798" t="s">
        <v>8353</v>
      </c>
      <c r="BN798" t="s">
        <v>74</v>
      </c>
      <c r="BO798" t="s">
        <v>74</v>
      </c>
      <c r="BP798" t="s">
        <v>74</v>
      </c>
      <c r="BQ798" t="s">
        <v>74</v>
      </c>
      <c r="BR798" t="s">
        <v>96</v>
      </c>
      <c r="BS798" t="s">
        <v>8354</v>
      </c>
      <c r="BT798" t="str">
        <f>HYPERLINK("https%3A%2F%2Fwww.webofscience.com%2Fwos%2Fwoscc%2Ffull-record%2FWOS:A1994BB54U00058","View Full Record in Web of Science")</f>
        <v>View Full Record in Web of Science</v>
      </c>
    </row>
    <row r="799" spans="1:72" x14ac:dyDescent="0.15">
      <c r="A799" t="s">
        <v>72</v>
      </c>
      <c r="B799" t="s">
        <v>8355</v>
      </c>
      <c r="C799" t="s">
        <v>74</v>
      </c>
      <c r="D799" t="s">
        <v>74</v>
      </c>
      <c r="E799" t="s">
        <v>74</v>
      </c>
      <c r="F799" t="s">
        <v>8355</v>
      </c>
      <c r="G799" t="s">
        <v>74</v>
      </c>
      <c r="H799" t="s">
        <v>74</v>
      </c>
      <c r="I799" t="s">
        <v>8356</v>
      </c>
      <c r="J799" t="s">
        <v>8357</v>
      </c>
      <c r="K799" t="s">
        <v>74</v>
      </c>
      <c r="L799" t="s">
        <v>74</v>
      </c>
      <c r="M799" t="s">
        <v>77</v>
      </c>
      <c r="N799" t="s">
        <v>78</v>
      </c>
      <c r="O799" t="s">
        <v>74</v>
      </c>
      <c r="P799" t="s">
        <v>74</v>
      </c>
      <c r="Q799" t="s">
        <v>74</v>
      </c>
      <c r="R799" t="s">
        <v>74</v>
      </c>
      <c r="S799" t="s">
        <v>74</v>
      </c>
      <c r="T799" t="s">
        <v>74</v>
      </c>
      <c r="U799" t="s">
        <v>74</v>
      </c>
      <c r="V799" t="s">
        <v>74</v>
      </c>
      <c r="W799" t="s">
        <v>74</v>
      </c>
      <c r="X799" t="s">
        <v>74</v>
      </c>
      <c r="Y799" t="s">
        <v>8358</v>
      </c>
      <c r="Z799" t="s">
        <v>74</v>
      </c>
      <c r="AA799" t="s">
        <v>74</v>
      </c>
      <c r="AB799" t="s">
        <v>74</v>
      </c>
      <c r="AC799" t="s">
        <v>74</v>
      </c>
      <c r="AD799" t="s">
        <v>74</v>
      </c>
      <c r="AE799" t="s">
        <v>74</v>
      </c>
      <c r="AF799" t="s">
        <v>74</v>
      </c>
      <c r="AG799">
        <v>0</v>
      </c>
      <c r="AH799">
        <v>0</v>
      </c>
      <c r="AI799">
        <v>0</v>
      </c>
      <c r="AJ799">
        <v>0</v>
      </c>
      <c r="AK799">
        <v>0</v>
      </c>
      <c r="AL799" t="s">
        <v>8359</v>
      </c>
      <c r="AM799" t="s">
        <v>8360</v>
      </c>
      <c r="AN799" t="s">
        <v>8361</v>
      </c>
      <c r="AO799" t="s">
        <v>8362</v>
      </c>
      <c r="AP799" t="s">
        <v>74</v>
      </c>
      <c r="AQ799" t="s">
        <v>74</v>
      </c>
      <c r="AR799" t="s">
        <v>8363</v>
      </c>
      <c r="AS799" t="s">
        <v>8364</v>
      </c>
      <c r="AT799" t="s">
        <v>6954</v>
      </c>
      <c r="AU799">
        <v>1994</v>
      </c>
      <c r="AV799">
        <v>28</v>
      </c>
      <c r="AW799">
        <v>1</v>
      </c>
      <c r="AX799" t="s">
        <v>74</v>
      </c>
      <c r="AY799" t="s">
        <v>74</v>
      </c>
      <c r="AZ799" t="s">
        <v>74</v>
      </c>
      <c r="BA799" t="s">
        <v>74</v>
      </c>
      <c r="BB799">
        <v>142</v>
      </c>
      <c r="BC799">
        <v>142</v>
      </c>
      <c r="BD799" t="s">
        <v>74</v>
      </c>
      <c r="BE799" t="s">
        <v>74</v>
      </c>
      <c r="BF799" t="s">
        <v>74</v>
      </c>
      <c r="BG799" t="s">
        <v>74</v>
      </c>
      <c r="BH799" t="s">
        <v>74</v>
      </c>
      <c r="BI799">
        <v>1</v>
      </c>
      <c r="BJ799" t="s">
        <v>5907</v>
      </c>
      <c r="BK799" t="s">
        <v>93</v>
      </c>
      <c r="BL799" t="s">
        <v>5907</v>
      </c>
      <c r="BM799" t="s">
        <v>8365</v>
      </c>
      <c r="BN799" t="s">
        <v>74</v>
      </c>
      <c r="BO799" t="s">
        <v>74</v>
      </c>
      <c r="BP799" t="s">
        <v>74</v>
      </c>
      <c r="BQ799" t="s">
        <v>74</v>
      </c>
      <c r="BR799" t="s">
        <v>96</v>
      </c>
      <c r="BS799" t="s">
        <v>8366</v>
      </c>
      <c r="BT799" t="str">
        <f>HYPERLINK("https%3A%2F%2Fwww.webofscience.com%2Fwos%2Fwoscc%2Ffull-record%2FWOS:A1994MU44000056","View Full Record in Web of Science")</f>
        <v>View Full Record in Web of Science</v>
      </c>
    </row>
    <row r="800" spans="1:72" x14ac:dyDescent="0.15">
      <c r="A800" t="s">
        <v>5988</v>
      </c>
      <c r="B800" t="s">
        <v>8367</v>
      </c>
      <c r="C800" t="s">
        <v>74</v>
      </c>
      <c r="D800" t="s">
        <v>8368</v>
      </c>
      <c r="E800" t="s">
        <v>74</v>
      </c>
      <c r="F800" t="s">
        <v>8367</v>
      </c>
      <c r="G800" t="s">
        <v>74</v>
      </c>
      <c r="H800" t="s">
        <v>74</v>
      </c>
      <c r="I800" t="s">
        <v>8369</v>
      </c>
      <c r="J800" t="s">
        <v>8370</v>
      </c>
      <c r="K800" t="s">
        <v>8371</v>
      </c>
      <c r="L800" t="s">
        <v>74</v>
      </c>
      <c r="M800" t="s">
        <v>77</v>
      </c>
      <c r="N800" t="s">
        <v>5994</v>
      </c>
      <c r="O800" t="s">
        <v>8372</v>
      </c>
      <c r="P800" t="s">
        <v>8373</v>
      </c>
      <c r="Q800" t="s">
        <v>8374</v>
      </c>
      <c r="R800" t="s">
        <v>74</v>
      </c>
      <c r="S800" t="s">
        <v>74</v>
      </c>
      <c r="T800" t="s">
        <v>74</v>
      </c>
      <c r="U800" t="s">
        <v>74</v>
      </c>
      <c r="V800" t="s">
        <v>74</v>
      </c>
      <c r="W800" t="s">
        <v>8375</v>
      </c>
      <c r="X800" t="s">
        <v>3581</v>
      </c>
      <c r="Y800" t="s">
        <v>74</v>
      </c>
      <c r="Z800" t="s">
        <v>74</v>
      </c>
      <c r="AA800" t="s">
        <v>74</v>
      </c>
      <c r="AB800" t="s">
        <v>74</v>
      </c>
      <c r="AC800" t="s">
        <v>74</v>
      </c>
      <c r="AD800" t="s">
        <v>74</v>
      </c>
      <c r="AE800" t="s">
        <v>74</v>
      </c>
      <c r="AF800" t="s">
        <v>74</v>
      </c>
      <c r="AG800">
        <v>0</v>
      </c>
      <c r="AH800">
        <v>0</v>
      </c>
      <c r="AI800">
        <v>0</v>
      </c>
      <c r="AJ800">
        <v>0</v>
      </c>
      <c r="AK800">
        <v>0</v>
      </c>
      <c r="AL800" t="s">
        <v>1274</v>
      </c>
      <c r="AM800" t="s">
        <v>1275</v>
      </c>
      <c r="AN800" t="s">
        <v>8376</v>
      </c>
      <c r="AO800" t="s">
        <v>8377</v>
      </c>
      <c r="AP800" t="s">
        <v>74</v>
      </c>
      <c r="AQ800" t="s">
        <v>8378</v>
      </c>
      <c r="AR800" t="s">
        <v>8379</v>
      </c>
      <c r="AS800" t="s">
        <v>74</v>
      </c>
      <c r="AT800" t="s">
        <v>74</v>
      </c>
      <c r="AU800">
        <v>1994</v>
      </c>
      <c r="AV800">
        <v>425</v>
      </c>
      <c r="AW800" t="s">
        <v>74</v>
      </c>
      <c r="AX800" t="s">
        <v>74</v>
      </c>
      <c r="AY800" t="s">
        <v>74</v>
      </c>
      <c r="AZ800" t="s">
        <v>74</v>
      </c>
      <c r="BA800" t="s">
        <v>74</v>
      </c>
      <c r="BB800">
        <v>307</v>
      </c>
      <c r="BC800">
        <v>316</v>
      </c>
      <c r="BD800" t="s">
        <v>74</v>
      </c>
      <c r="BE800" t="s">
        <v>74</v>
      </c>
      <c r="BF800" t="s">
        <v>74</v>
      </c>
      <c r="BG800" t="s">
        <v>74</v>
      </c>
      <c r="BH800" t="s">
        <v>74</v>
      </c>
      <c r="BI800">
        <v>10</v>
      </c>
      <c r="BJ800" t="s">
        <v>187</v>
      </c>
      <c r="BK800" t="s">
        <v>6008</v>
      </c>
      <c r="BL800" t="s">
        <v>188</v>
      </c>
      <c r="BM800" t="s">
        <v>8380</v>
      </c>
      <c r="BN800" t="s">
        <v>74</v>
      </c>
      <c r="BO800" t="s">
        <v>74</v>
      </c>
      <c r="BP800" t="s">
        <v>74</v>
      </c>
      <c r="BQ800" t="s">
        <v>74</v>
      </c>
      <c r="BR800" t="s">
        <v>96</v>
      </c>
      <c r="BS800" t="s">
        <v>8381</v>
      </c>
      <c r="BT800" t="str">
        <f>HYPERLINK("https%3A%2F%2Fwww.webofscience.com%2Fwos%2Fwoscc%2Ffull-record%2FWOS:A1994BA82K00021","View Full Record in Web of Science")</f>
        <v>View Full Record in Web of Science</v>
      </c>
    </row>
    <row r="801" spans="1:72" x14ac:dyDescent="0.15">
      <c r="A801" t="s">
        <v>5988</v>
      </c>
      <c r="B801" t="s">
        <v>8382</v>
      </c>
      <c r="C801" t="s">
        <v>74</v>
      </c>
      <c r="D801" t="s">
        <v>8368</v>
      </c>
      <c r="E801" t="s">
        <v>74</v>
      </c>
      <c r="F801" t="s">
        <v>8382</v>
      </c>
      <c r="G801" t="s">
        <v>74</v>
      </c>
      <c r="H801" t="s">
        <v>74</v>
      </c>
      <c r="I801" t="s">
        <v>8383</v>
      </c>
      <c r="J801" t="s">
        <v>8370</v>
      </c>
      <c r="K801" t="s">
        <v>8371</v>
      </c>
      <c r="L801" t="s">
        <v>74</v>
      </c>
      <c r="M801" t="s">
        <v>77</v>
      </c>
      <c r="N801" t="s">
        <v>5994</v>
      </c>
      <c r="O801" t="s">
        <v>8372</v>
      </c>
      <c r="P801" t="s">
        <v>8373</v>
      </c>
      <c r="Q801" t="s">
        <v>8374</v>
      </c>
      <c r="R801" t="s">
        <v>74</v>
      </c>
      <c r="S801" t="s">
        <v>74</v>
      </c>
      <c r="T801" t="s">
        <v>74</v>
      </c>
      <c r="U801" t="s">
        <v>74</v>
      </c>
      <c r="V801" t="s">
        <v>74</v>
      </c>
      <c r="W801" t="s">
        <v>907</v>
      </c>
      <c r="X801" t="s">
        <v>151</v>
      </c>
      <c r="Y801" t="s">
        <v>74</v>
      </c>
      <c r="Z801" t="s">
        <v>74</v>
      </c>
      <c r="AA801" t="s">
        <v>74</v>
      </c>
      <c r="AB801" t="s">
        <v>74</v>
      </c>
      <c r="AC801" t="s">
        <v>74</v>
      </c>
      <c r="AD801" t="s">
        <v>74</v>
      </c>
      <c r="AE801" t="s">
        <v>74</v>
      </c>
      <c r="AF801" t="s">
        <v>74</v>
      </c>
      <c r="AG801">
        <v>0</v>
      </c>
      <c r="AH801">
        <v>0</v>
      </c>
      <c r="AI801">
        <v>0</v>
      </c>
      <c r="AJ801">
        <v>0</v>
      </c>
      <c r="AK801">
        <v>0</v>
      </c>
      <c r="AL801" t="s">
        <v>1274</v>
      </c>
      <c r="AM801" t="s">
        <v>1275</v>
      </c>
      <c r="AN801" t="s">
        <v>8376</v>
      </c>
      <c r="AO801" t="s">
        <v>8377</v>
      </c>
      <c r="AP801" t="s">
        <v>74</v>
      </c>
      <c r="AQ801" t="s">
        <v>8378</v>
      </c>
      <c r="AR801" t="s">
        <v>8379</v>
      </c>
      <c r="AS801" t="s">
        <v>74</v>
      </c>
      <c r="AT801" t="s">
        <v>74</v>
      </c>
      <c r="AU801">
        <v>1994</v>
      </c>
      <c r="AV801">
        <v>425</v>
      </c>
      <c r="AW801" t="s">
        <v>74</v>
      </c>
      <c r="AX801" t="s">
        <v>74</v>
      </c>
      <c r="AY801" t="s">
        <v>74</v>
      </c>
      <c r="AZ801" t="s">
        <v>74</v>
      </c>
      <c r="BA801" t="s">
        <v>74</v>
      </c>
      <c r="BB801">
        <v>375</v>
      </c>
      <c r="BC801">
        <v>381</v>
      </c>
      <c r="BD801" t="s">
        <v>74</v>
      </c>
      <c r="BE801" t="s">
        <v>74</v>
      </c>
      <c r="BF801" t="s">
        <v>74</v>
      </c>
      <c r="BG801" t="s">
        <v>74</v>
      </c>
      <c r="BH801" t="s">
        <v>74</v>
      </c>
      <c r="BI801">
        <v>7</v>
      </c>
      <c r="BJ801" t="s">
        <v>187</v>
      </c>
      <c r="BK801" t="s">
        <v>6008</v>
      </c>
      <c r="BL801" t="s">
        <v>188</v>
      </c>
      <c r="BM801" t="s">
        <v>8380</v>
      </c>
      <c r="BN801" t="s">
        <v>74</v>
      </c>
      <c r="BO801" t="s">
        <v>74</v>
      </c>
      <c r="BP801" t="s">
        <v>74</v>
      </c>
      <c r="BQ801" t="s">
        <v>74</v>
      </c>
      <c r="BR801" t="s">
        <v>96</v>
      </c>
      <c r="BS801" t="s">
        <v>8384</v>
      </c>
      <c r="BT801" t="str">
        <f>HYPERLINK("https%3A%2F%2Fwww.webofscience.com%2Fwos%2Fwoscc%2Ffull-record%2FWOS:A1994BA82K00026","View Full Record in Web of Science")</f>
        <v>View Full Record in Web of Science</v>
      </c>
    </row>
    <row r="802" spans="1:72" x14ac:dyDescent="0.15">
      <c r="A802" t="s">
        <v>72</v>
      </c>
      <c r="B802" t="s">
        <v>8385</v>
      </c>
      <c r="C802" t="s">
        <v>74</v>
      </c>
      <c r="D802" t="s">
        <v>74</v>
      </c>
      <c r="E802" t="s">
        <v>74</v>
      </c>
      <c r="F802" t="s">
        <v>8385</v>
      </c>
      <c r="G802" t="s">
        <v>74</v>
      </c>
      <c r="H802" t="s">
        <v>74</v>
      </c>
      <c r="I802" t="s">
        <v>8386</v>
      </c>
      <c r="J802" t="s">
        <v>8387</v>
      </c>
      <c r="K802" t="s">
        <v>74</v>
      </c>
      <c r="L802" t="s">
        <v>74</v>
      </c>
      <c r="M802" t="s">
        <v>77</v>
      </c>
      <c r="N802" t="s">
        <v>557</v>
      </c>
      <c r="O802" t="s">
        <v>74</v>
      </c>
      <c r="P802" t="s">
        <v>74</v>
      </c>
      <c r="Q802" t="s">
        <v>74</v>
      </c>
      <c r="R802" t="s">
        <v>74</v>
      </c>
      <c r="S802" t="s">
        <v>74</v>
      </c>
      <c r="T802" t="s">
        <v>8388</v>
      </c>
      <c r="U802" t="s">
        <v>8389</v>
      </c>
      <c r="V802" t="s">
        <v>8390</v>
      </c>
      <c r="W802" t="s">
        <v>74</v>
      </c>
      <c r="X802" t="s">
        <v>74</v>
      </c>
      <c r="Y802" t="s">
        <v>8391</v>
      </c>
      <c r="Z802" t="s">
        <v>74</v>
      </c>
      <c r="AA802" t="s">
        <v>74</v>
      </c>
      <c r="AB802" t="s">
        <v>74</v>
      </c>
      <c r="AC802" t="s">
        <v>74</v>
      </c>
      <c r="AD802" t="s">
        <v>74</v>
      </c>
      <c r="AE802" t="s">
        <v>74</v>
      </c>
      <c r="AF802" t="s">
        <v>74</v>
      </c>
      <c r="AG802">
        <v>22</v>
      </c>
      <c r="AH802">
        <v>47</v>
      </c>
      <c r="AI802">
        <v>52</v>
      </c>
      <c r="AJ802">
        <v>0</v>
      </c>
      <c r="AK802">
        <v>8</v>
      </c>
      <c r="AL802" t="s">
        <v>1274</v>
      </c>
      <c r="AM802" t="s">
        <v>1275</v>
      </c>
      <c r="AN802" t="s">
        <v>1276</v>
      </c>
      <c r="AO802" t="s">
        <v>8392</v>
      </c>
      <c r="AP802" t="s">
        <v>74</v>
      </c>
      <c r="AQ802" t="s">
        <v>74</v>
      </c>
      <c r="AR802" t="s">
        <v>8393</v>
      </c>
      <c r="AS802" t="s">
        <v>8394</v>
      </c>
      <c r="AT802" t="s">
        <v>6954</v>
      </c>
      <c r="AU802">
        <v>1994</v>
      </c>
      <c r="AV802">
        <v>24</v>
      </c>
      <c r="AW802">
        <v>1</v>
      </c>
      <c r="AX802" t="s">
        <v>74</v>
      </c>
      <c r="AY802" t="s">
        <v>74</v>
      </c>
      <c r="AZ802" t="s">
        <v>74</v>
      </c>
      <c r="BA802" t="s">
        <v>74</v>
      </c>
      <c r="BB802">
        <v>229</v>
      </c>
      <c r="BC802">
        <v>233</v>
      </c>
      <c r="BD802" t="s">
        <v>74</v>
      </c>
      <c r="BE802" t="s">
        <v>8395</v>
      </c>
      <c r="BF802" t="str">
        <f>HYPERLINK("http://dx.doi.org/10.1007/BF00040590","http://dx.doi.org/10.1007/BF00040590")</f>
        <v>http://dx.doi.org/10.1007/BF00040590</v>
      </c>
      <c r="BG802" t="s">
        <v>74</v>
      </c>
      <c r="BH802" t="s">
        <v>74</v>
      </c>
      <c r="BI802">
        <v>5</v>
      </c>
      <c r="BJ802" t="s">
        <v>114</v>
      </c>
      <c r="BK802" t="s">
        <v>93</v>
      </c>
      <c r="BL802" t="s">
        <v>114</v>
      </c>
      <c r="BM802" t="s">
        <v>8396</v>
      </c>
      <c r="BN802">
        <v>8111021</v>
      </c>
      <c r="BO802" t="s">
        <v>74</v>
      </c>
      <c r="BP802" t="s">
        <v>74</v>
      </c>
      <c r="BQ802" t="s">
        <v>74</v>
      </c>
      <c r="BR802" t="s">
        <v>96</v>
      </c>
      <c r="BS802" t="s">
        <v>8397</v>
      </c>
      <c r="BT802" t="str">
        <f>HYPERLINK("https%3A%2F%2Fwww.webofscience.com%2Fwos%2Fwoscc%2Ffull-record%2FWOS:A1994MX41400021","View Full Record in Web of Science")</f>
        <v>View Full Record in Web of Science</v>
      </c>
    </row>
    <row r="803" spans="1:72" x14ac:dyDescent="0.15">
      <c r="A803" t="s">
        <v>72</v>
      </c>
      <c r="B803" t="s">
        <v>8398</v>
      </c>
      <c r="C803" t="s">
        <v>74</v>
      </c>
      <c r="D803" t="s">
        <v>74</v>
      </c>
      <c r="E803" t="s">
        <v>74</v>
      </c>
      <c r="F803" t="s">
        <v>8398</v>
      </c>
      <c r="G803" t="s">
        <v>74</v>
      </c>
      <c r="H803" t="s">
        <v>74</v>
      </c>
      <c r="I803" t="s">
        <v>8399</v>
      </c>
      <c r="J803" t="s">
        <v>132</v>
      </c>
      <c r="K803" t="s">
        <v>74</v>
      </c>
      <c r="L803" t="s">
        <v>74</v>
      </c>
      <c r="M803" t="s">
        <v>77</v>
      </c>
      <c r="N803" t="s">
        <v>78</v>
      </c>
      <c r="O803" t="s">
        <v>74</v>
      </c>
      <c r="P803" t="s">
        <v>74</v>
      </c>
      <c r="Q803" t="s">
        <v>74</v>
      </c>
      <c r="R803" t="s">
        <v>74</v>
      </c>
      <c r="S803" t="s">
        <v>74</v>
      </c>
      <c r="T803" t="s">
        <v>74</v>
      </c>
      <c r="U803" t="s">
        <v>8400</v>
      </c>
      <c r="V803" t="s">
        <v>8401</v>
      </c>
      <c r="W803" t="s">
        <v>8402</v>
      </c>
      <c r="X803" t="s">
        <v>8403</v>
      </c>
      <c r="Y803" t="s">
        <v>3844</v>
      </c>
      <c r="Z803" t="s">
        <v>74</v>
      </c>
      <c r="AA803" t="s">
        <v>74</v>
      </c>
      <c r="AB803" t="s">
        <v>74</v>
      </c>
      <c r="AC803" t="s">
        <v>74</v>
      </c>
      <c r="AD803" t="s">
        <v>74</v>
      </c>
      <c r="AE803" t="s">
        <v>74</v>
      </c>
      <c r="AF803" t="s">
        <v>74</v>
      </c>
      <c r="AG803">
        <v>45</v>
      </c>
      <c r="AH803">
        <v>61</v>
      </c>
      <c r="AI803">
        <v>62</v>
      </c>
      <c r="AJ803">
        <v>2</v>
      </c>
      <c r="AK803">
        <v>4</v>
      </c>
      <c r="AL803" t="s">
        <v>153</v>
      </c>
      <c r="AM803" t="s">
        <v>84</v>
      </c>
      <c r="AN803" t="s">
        <v>154</v>
      </c>
      <c r="AO803" t="s">
        <v>139</v>
      </c>
      <c r="AP803" t="s">
        <v>74</v>
      </c>
      <c r="AQ803" t="s">
        <v>74</v>
      </c>
      <c r="AR803" t="s">
        <v>141</v>
      </c>
      <c r="AS803" t="s">
        <v>142</v>
      </c>
      <c r="AT803" t="s">
        <v>6954</v>
      </c>
      <c r="AU803">
        <v>1994</v>
      </c>
      <c r="AV803">
        <v>14</v>
      </c>
      <c r="AW803">
        <v>1</v>
      </c>
      <c r="AX803" t="s">
        <v>74</v>
      </c>
      <c r="AY803" t="s">
        <v>74</v>
      </c>
      <c r="AZ803" t="s">
        <v>74</v>
      </c>
      <c r="BA803" t="s">
        <v>74</v>
      </c>
      <c r="BB803">
        <v>11</v>
      </c>
      <c r="BC803">
        <v>16</v>
      </c>
      <c r="BD803" t="s">
        <v>74</v>
      </c>
      <c r="BE803" t="s">
        <v>74</v>
      </c>
      <c r="BF803" t="s">
        <v>74</v>
      </c>
      <c r="BG803" t="s">
        <v>74</v>
      </c>
      <c r="BH803" t="s">
        <v>74</v>
      </c>
      <c r="BI803">
        <v>6</v>
      </c>
      <c r="BJ803" t="s">
        <v>143</v>
      </c>
      <c r="BK803" t="s">
        <v>93</v>
      </c>
      <c r="BL803" t="s">
        <v>144</v>
      </c>
      <c r="BM803" t="s">
        <v>8404</v>
      </c>
      <c r="BN803" t="s">
        <v>74</v>
      </c>
      <c r="BO803" t="s">
        <v>74</v>
      </c>
      <c r="BP803" t="s">
        <v>74</v>
      </c>
      <c r="BQ803" t="s">
        <v>74</v>
      </c>
      <c r="BR803" t="s">
        <v>96</v>
      </c>
      <c r="BS803" t="s">
        <v>8405</v>
      </c>
      <c r="BT803" t="str">
        <f>HYPERLINK("https%3A%2F%2Fwww.webofscience.com%2Fwos%2Fwoscc%2Ffull-record%2FWOS:A1994MR63800002","View Full Record in Web of Science")</f>
        <v>View Full Record in Web of Science</v>
      </c>
    </row>
    <row r="804" spans="1:72" x14ac:dyDescent="0.15">
      <c r="A804" t="s">
        <v>72</v>
      </c>
      <c r="B804" t="s">
        <v>8406</v>
      </c>
      <c r="C804" t="s">
        <v>74</v>
      </c>
      <c r="D804" t="s">
        <v>74</v>
      </c>
      <c r="E804" t="s">
        <v>74</v>
      </c>
      <c r="F804" t="s">
        <v>8406</v>
      </c>
      <c r="G804" t="s">
        <v>74</v>
      </c>
      <c r="H804" t="s">
        <v>74</v>
      </c>
      <c r="I804" t="s">
        <v>8407</v>
      </c>
      <c r="J804" t="s">
        <v>132</v>
      </c>
      <c r="K804" t="s">
        <v>74</v>
      </c>
      <c r="L804" t="s">
        <v>74</v>
      </c>
      <c r="M804" t="s">
        <v>77</v>
      </c>
      <c r="N804" t="s">
        <v>78</v>
      </c>
      <c r="O804" t="s">
        <v>74</v>
      </c>
      <c r="P804" t="s">
        <v>74</v>
      </c>
      <c r="Q804" t="s">
        <v>74</v>
      </c>
      <c r="R804" t="s">
        <v>74</v>
      </c>
      <c r="S804" t="s">
        <v>74</v>
      </c>
      <c r="T804" t="s">
        <v>74</v>
      </c>
      <c r="U804" t="s">
        <v>8408</v>
      </c>
      <c r="V804" t="s">
        <v>8409</v>
      </c>
      <c r="W804" t="s">
        <v>8410</v>
      </c>
      <c r="X804" t="s">
        <v>8411</v>
      </c>
      <c r="Y804" t="s">
        <v>74</v>
      </c>
      <c r="Z804" t="s">
        <v>74</v>
      </c>
      <c r="AA804" t="s">
        <v>8412</v>
      </c>
      <c r="AB804" t="s">
        <v>8413</v>
      </c>
      <c r="AC804" t="s">
        <v>74</v>
      </c>
      <c r="AD804" t="s">
        <v>74</v>
      </c>
      <c r="AE804" t="s">
        <v>74</v>
      </c>
      <c r="AF804" t="s">
        <v>74</v>
      </c>
      <c r="AG804">
        <v>33</v>
      </c>
      <c r="AH804">
        <v>60</v>
      </c>
      <c r="AI804">
        <v>65</v>
      </c>
      <c r="AJ804">
        <v>0</v>
      </c>
      <c r="AK804">
        <v>27</v>
      </c>
      <c r="AL804" t="s">
        <v>83</v>
      </c>
      <c r="AM804" t="s">
        <v>84</v>
      </c>
      <c r="AN804" t="s">
        <v>138</v>
      </c>
      <c r="AO804" t="s">
        <v>139</v>
      </c>
      <c r="AP804" t="s">
        <v>74</v>
      </c>
      <c r="AQ804" t="s">
        <v>74</v>
      </c>
      <c r="AR804" t="s">
        <v>141</v>
      </c>
      <c r="AS804" t="s">
        <v>142</v>
      </c>
      <c r="AT804" t="s">
        <v>6954</v>
      </c>
      <c r="AU804">
        <v>1994</v>
      </c>
      <c r="AV804">
        <v>14</v>
      </c>
      <c r="AW804">
        <v>1</v>
      </c>
      <c r="AX804" t="s">
        <v>74</v>
      </c>
      <c r="AY804" t="s">
        <v>74</v>
      </c>
      <c r="AZ804" t="s">
        <v>74</v>
      </c>
      <c r="BA804" t="s">
        <v>74</v>
      </c>
      <c r="BB804">
        <v>43</v>
      </c>
      <c r="BC804">
        <v>48</v>
      </c>
      <c r="BD804" t="s">
        <v>74</v>
      </c>
      <c r="BE804" t="s">
        <v>74</v>
      </c>
      <c r="BF804" t="s">
        <v>74</v>
      </c>
      <c r="BG804" t="s">
        <v>74</v>
      </c>
      <c r="BH804" t="s">
        <v>74</v>
      </c>
      <c r="BI804">
        <v>6</v>
      </c>
      <c r="BJ804" t="s">
        <v>143</v>
      </c>
      <c r="BK804" t="s">
        <v>93</v>
      </c>
      <c r="BL804" t="s">
        <v>144</v>
      </c>
      <c r="BM804" t="s">
        <v>8404</v>
      </c>
      <c r="BN804" t="s">
        <v>74</v>
      </c>
      <c r="BO804" t="s">
        <v>74</v>
      </c>
      <c r="BP804" t="s">
        <v>74</v>
      </c>
      <c r="BQ804" t="s">
        <v>74</v>
      </c>
      <c r="BR804" t="s">
        <v>96</v>
      </c>
      <c r="BS804" t="s">
        <v>8414</v>
      </c>
      <c r="BT804" t="str">
        <f>HYPERLINK("https%3A%2F%2Fwww.webofscience.com%2Fwos%2Fwoscc%2Ffull-record%2FWOS:A1994MR63800007","View Full Record in Web of Science")</f>
        <v>View Full Record in Web of Science</v>
      </c>
    </row>
    <row r="805" spans="1:72" x14ac:dyDescent="0.15">
      <c r="A805" t="s">
        <v>72</v>
      </c>
      <c r="B805" t="s">
        <v>8415</v>
      </c>
      <c r="C805" t="s">
        <v>74</v>
      </c>
      <c r="D805" t="s">
        <v>74</v>
      </c>
      <c r="E805" t="s">
        <v>74</v>
      </c>
      <c r="F805" t="s">
        <v>8415</v>
      </c>
      <c r="G805" t="s">
        <v>74</v>
      </c>
      <c r="H805" t="s">
        <v>74</v>
      </c>
      <c r="I805" t="s">
        <v>8416</v>
      </c>
      <c r="J805" t="s">
        <v>132</v>
      </c>
      <c r="K805" t="s">
        <v>74</v>
      </c>
      <c r="L805" t="s">
        <v>74</v>
      </c>
      <c r="M805" t="s">
        <v>77</v>
      </c>
      <c r="N805" t="s">
        <v>78</v>
      </c>
      <c r="O805" t="s">
        <v>74</v>
      </c>
      <c r="P805" t="s">
        <v>74</v>
      </c>
      <c r="Q805" t="s">
        <v>74</v>
      </c>
      <c r="R805" t="s">
        <v>74</v>
      </c>
      <c r="S805" t="s">
        <v>74</v>
      </c>
      <c r="T805" t="s">
        <v>74</v>
      </c>
      <c r="U805" t="s">
        <v>8417</v>
      </c>
      <c r="V805" t="s">
        <v>8418</v>
      </c>
      <c r="W805" t="s">
        <v>8419</v>
      </c>
      <c r="X805" t="s">
        <v>8420</v>
      </c>
      <c r="Y805" t="s">
        <v>8421</v>
      </c>
      <c r="Z805" t="s">
        <v>74</v>
      </c>
      <c r="AA805" t="s">
        <v>8412</v>
      </c>
      <c r="AB805" t="s">
        <v>8413</v>
      </c>
      <c r="AC805" t="s">
        <v>74</v>
      </c>
      <c r="AD805" t="s">
        <v>74</v>
      </c>
      <c r="AE805" t="s">
        <v>74</v>
      </c>
      <c r="AF805" t="s">
        <v>74</v>
      </c>
      <c r="AG805">
        <v>29</v>
      </c>
      <c r="AH805">
        <v>141</v>
      </c>
      <c r="AI805">
        <v>151</v>
      </c>
      <c r="AJ805">
        <v>0</v>
      </c>
      <c r="AK805">
        <v>27</v>
      </c>
      <c r="AL805" t="s">
        <v>153</v>
      </c>
      <c r="AM805" t="s">
        <v>84</v>
      </c>
      <c r="AN805" t="s">
        <v>154</v>
      </c>
      <c r="AO805" t="s">
        <v>139</v>
      </c>
      <c r="AP805" t="s">
        <v>74</v>
      </c>
      <c r="AQ805" t="s">
        <v>74</v>
      </c>
      <c r="AR805" t="s">
        <v>141</v>
      </c>
      <c r="AS805" t="s">
        <v>142</v>
      </c>
      <c r="AT805" t="s">
        <v>6954</v>
      </c>
      <c r="AU805">
        <v>1994</v>
      </c>
      <c r="AV805">
        <v>14</v>
      </c>
      <c r="AW805">
        <v>1</v>
      </c>
      <c r="AX805" t="s">
        <v>74</v>
      </c>
      <c r="AY805" t="s">
        <v>74</v>
      </c>
      <c r="AZ805" t="s">
        <v>74</v>
      </c>
      <c r="BA805" t="s">
        <v>74</v>
      </c>
      <c r="BB805">
        <v>49</v>
      </c>
      <c r="BC805">
        <v>54</v>
      </c>
      <c r="BD805" t="s">
        <v>74</v>
      </c>
      <c r="BE805" t="s">
        <v>74</v>
      </c>
      <c r="BF805" t="s">
        <v>74</v>
      </c>
      <c r="BG805" t="s">
        <v>74</v>
      </c>
      <c r="BH805" t="s">
        <v>74</v>
      </c>
      <c r="BI805">
        <v>6</v>
      </c>
      <c r="BJ805" t="s">
        <v>143</v>
      </c>
      <c r="BK805" t="s">
        <v>93</v>
      </c>
      <c r="BL805" t="s">
        <v>144</v>
      </c>
      <c r="BM805" t="s">
        <v>8404</v>
      </c>
      <c r="BN805" t="s">
        <v>74</v>
      </c>
      <c r="BO805" t="s">
        <v>74</v>
      </c>
      <c r="BP805" t="s">
        <v>74</v>
      </c>
      <c r="BQ805" t="s">
        <v>74</v>
      </c>
      <c r="BR805" t="s">
        <v>96</v>
      </c>
      <c r="BS805" t="s">
        <v>8422</v>
      </c>
      <c r="BT805" t="str">
        <f>HYPERLINK("https%3A%2F%2Fwww.webofscience.com%2Fwos%2Fwoscc%2Ffull-record%2FWOS:A1994MR63800008","View Full Record in Web of Science")</f>
        <v>View Full Record in Web of Science</v>
      </c>
    </row>
    <row r="806" spans="1:72" x14ac:dyDescent="0.15">
      <c r="A806" t="s">
        <v>72</v>
      </c>
      <c r="B806" t="s">
        <v>8423</v>
      </c>
      <c r="C806" t="s">
        <v>74</v>
      </c>
      <c r="D806" t="s">
        <v>74</v>
      </c>
      <c r="E806" t="s">
        <v>74</v>
      </c>
      <c r="F806" t="s">
        <v>8423</v>
      </c>
      <c r="G806" t="s">
        <v>74</v>
      </c>
      <c r="H806" t="s">
        <v>74</v>
      </c>
      <c r="I806" t="s">
        <v>8424</v>
      </c>
      <c r="J806" t="s">
        <v>132</v>
      </c>
      <c r="K806" t="s">
        <v>74</v>
      </c>
      <c r="L806" t="s">
        <v>74</v>
      </c>
      <c r="M806" t="s">
        <v>77</v>
      </c>
      <c r="N806" t="s">
        <v>78</v>
      </c>
      <c r="O806" t="s">
        <v>74</v>
      </c>
      <c r="P806" t="s">
        <v>74</v>
      </c>
      <c r="Q806" t="s">
        <v>74</v>
      </c>
      <c r="R806" t="s">
        <v>74</v>
      </c>
      <c r="S806" t="s">
        <v>74</v>
      </c>
      <c r="T806" t="s">
        <v>74</v>
      </c>
      <c r="U806" t="s">
        <v>8425</v>
      </c>
      <c r="V806" t="s">
        <v>8426</v>
      </c>
      <c r="W806" t="s">
        <v>74</v>
      </c>
      <c r="X806" t="s">
        <v>74</v>
      </c>
      <c r="Y806" t="s">
        <v>8427</v>
      </c>
      <c r="Z806" t="s">
        <v>74</v>
      </c>
      <c r="AA806" t="s">
        <v>8428</v>
      </c>
      <c r="AB806" t="s">
        <v>74</v>
      </c>
      <c r="AC806" t="s">
        <v>74</v>
      </c>
      <c r="AD806" t="s">
        <v>74</v>
      </c>
      <c r="AE806" t="s">
        <v>74</v>
      </c>
      <c r="AF806" t="s">
        <v>74</v>
      </c>
      <c r="AG806">
        <v>30</v>
      </c>
      <c r="AH806">
        <v>37</v>
      </c>
      <c r="AI806">
        <v>38</v>
      </c>
      <c r="AJ806">
        <v>1</v>
      </c>
      <c r="AK806">
        <v>4</v>
      </c>
      <c r="AL806" t="s">
        <v>153</v>
      </c>
      <c r="AM806" t="s">
        <v>84</v>
      </c>
      <c r="AN806" t="s">
        <v>154</v>
      </c>
      <c r="AO806" t="s">
        <v>139</v>
      </c>
      <c r="AP806" t="s">
        <v>74</v>
      </c>
      <c r="AQ806" t="s">
        <v>74</v>
      </c>
      <c r="AR806" t="s">
        <v>141</v>
      </c>
      <c r="AS806" t="s">
        <v>142</v>
      </c>
      <c r="AT806" t="s">
        <v>6954</v>
      </c>
      <c r="AU806">
        <v>1994</v>
      </c>
      <c r="AV806">
        <v>14</v>
      </c>
      <c r="AW806">
        <v>1</v>
      </c>
      <c r="AX806" t="s">
        <v>74</v>
      </c>
      <c r="AY806" t="s">
        <v>74</v>
      </c>
      <c r="AZ806" t="s">
        <v>74</v>
      </c>
      <c r="BA806" t="s">
        <v>74</v>
      </c>
      <c r="BB806">
        <v>55</v>
      </c>
      <c r="BC806">
        <v>58</v>
      </c>
      <c r="BD806" t="s">
        <v>74</v>
      </c>
      <c r="BE806" t="s">
        <v>74</v>
      </c>
      <c r="BF806" t="s">
        <v>74</v>
      </c>
      <c r="BG806" t="s">
        <v>74</v>
      </c>
      <c r="BH806" t="s">
        <v>74</v>
      </c>
      <c r="BI806">
        <v>4</v>
      </c>
      <c r="BJ806" t="s">
        <v>143</v>
      </c>
      <c r="BK806" t="s">
        <v>93</v>
      </c>
      <c r="BL806" t="s">
        <v>144</v>
      </c>
      <c r="BM806" t="s">
        <v>8404</v>
      </c>
      <c r="BN806" t="s">
        <v>74</v>
      </c>
      <c r="BO806" t="s">
        <v>74</v>
      </c>
      <c r="BP806" t="s">
        <v>74</v>
      </c>
      <c r="BQ806" t="s">
        <v>74</v>
      </c>
      <c r="BR806" t="s">
        <v>96</v>
      </c>
      <c r="BS806" t="s">
        <v>8429</v>
      </c>
      <c r="BT806" t="str">
        <f>HYPERLINK("https%3A%2F%2Fwww.webofscience.com%2Fwos%2Fwoscc%2Ffull-record%2FWOS:A1994MR63800009","View Full Record in Web of Science")</f>
        <v>View Full Record in Web of Science</v>
      </c>
    </row>
    <row r="807" spans="1:72" x14ac:dyDescent="0.15">
      <c r="A807" t="s">
        <v>72</v>
      </c>
      <c r="B807" t="s">
        <v>8430</v>
      </c>
      <c r="C807" t="s">
        <v>74</v>
      </c>
      <c r="D807" t="s">
        <v>74</v>
      </c>
      <c r="E807" t="s">
        <v>74</v>
      </c>
      <c r="F807" t="s">
        <v>8430</v>
      </c>
      <c r="G807" t="s">
        <v>74</v>
      </c>
      <c r="H807" t="s">
        <v>74</v>
      </c>
      <c r="I807" t="s">
        <v>8431</v>
      </c>
      <c r="J807" t="s">
        <v>132</v>
      </c>
      <c r="K807" t="s">
        <v>74</v>
      </c>
      <c r="L807" t="s">
        <v>74</v>
      </c>
      <c r="M807" t="s">
        <v>77</v>
      </c>
      <c r="N807" t="s">
        <v>78</v>
      </c>
      <c r="O807" t="s">
        <v>74</v>
      </c>
      <c r="P807" t="s">
        <v>74</v>
      </c>
      <c r="Q807" t="s">
        <v>74</v>
      </c>
      <c r="R807" t="s">
        <v>74</v>
      </c>
      <c r="S807" t="s">
        <v>74</v>
      </c>
      <c r="T807" t="s">
        <v>74</v>
      </c>
      <c r="U807" t="s">
        <v>8432</v>
      </c>
      <c r="V807" t="s">
        <v>8433</v>
      </c>
      <c r="W807" t="s">
        <v>8434</v>
      </c>
      <c r="X807" t="s">
        <v>136</v>
      </c>
      <c r="Y807" t="s">
        <v>74</v>
      </c>
      <c r="Z807" t="s">
        <v>74</v>
      </c>
      <c r="AA807" t="s">
        <v>74</v>
      </c>
      <c r="AB807" t="s">
        <v>74</v>
      </c>
      <c r="AC807" t="s">
        <v>74</v>
      </c>
      <c r="AD807" t="s">
        <v>74</v>
      </c>
      <c r="AE807" t="s">
        <v>74</v>
      </c>
      <c r="AF807" t="s">
        <v>74</v>
      </c>
      <c r="AG807">
        <v>26</v>
      </c>
      <c r="AH807">
        <v>20</v>
      </c>
      <c r="AI807">
        <v>20</v>
      </c>
      <c r="AJ807">
        <v>0</v>
      </c>
      <c r="AK807">
        <v>2</v>
      </c>
      <c r="AL807" t="s">
        <v>153</v>
      </c>
      <c r="AM807" t="s">
        <v>84</v>
      </c>
      <c r="AN807" t="s">
        <v>154</v>
      </c>
      <c r="AO807" t="s">
        <v>139</v>
      </c>
      <c r="AP807" t="s">
        <v>74</v>
      </c>
      <c r="AQ807" t="s">
        <v>74</v>
      </c>
      <c r="AR807" t="s">
        <v>141</v>
      </c>
      <c r="AS807" t="s">
        <v>142</v>
      </c>
      <c r="AT807" t="s">
        <v>6954</v>
      </c>
      <c r="AU807">
        <v>1994</v>
      </c>
      <c r="AV807">
        <v>14</v>
      </c>
      <c r="AW807">
        <v>1</v>
      </c>
      <c r="AX807" t="s">
        <v>74</v>
      </c>
      <c r="AY807" t="s">
        <v>74</v>
      </c>
      <c r="AZ807" t="s">
        <v>74</v>
      </c>
      <c r="BA807" t="s">
        <v>74</v>
      </c>
      <c r="BB807">
        <v>59</v>
      </c>
      <c r="BC807">
        <v>64</v>
      </c>
      <c r="BD807" t="s">
        <v>74</v>
      </c>
      <c r="BE807" t="s">
        <v>74</v>
      </c>
      <c r="BF807" t="s">
        <v>74</v>
      </c>
      <c r="BG807" t="s">
        <v>74</v>
      </c>
      <c r="BH807" t="s">
        <v>74</v>
      </c>
      <c r="BI807">
        <v>6</v>
      </c>
      <c r="BJ807" t="s">
        <v>143</v>
      </c>
      <c r="BK807" t="s">
        <v>93</v>
      </c>
      <c r="BL807" t="s">
        <v>144</v>
      </c>
      <c r="BM807" t="s">
        <v>8404</v>
      </c>
      <c r="BN807" t="s">
        <v>74</v>
      </c>
      <c r="BO807" t="s">
        <v>74</v>
      </c>
      <c r="BP807" t="s">
        <v>74</v>
      </c>
      <c r="BQ807" t="s">
        <v>74</v>
      </c>
      <c r="BR807" t="s">
        <v>96</v>
      </c>
      <c r="BS807" t="s">
        <v>8435</v>
      </c>
      <c r="BT807" t="str">
        <f>HYPERLINK("https%3A%2F%2Fwww.webofscience.com%2Fwos%2Fwoscc%2Ffull-record%2FWOS:A1994MR63800010","View Full Record in Web of Science")</f>
        <v>View Full Record in Web of Science</v>
      </c>
    </row>
    <row r="808" spans="1:72" x14ac:dyDescent="0.15">
      <c r="A808" t="s">
        <v>72</v>
      </c>
      <c r="B808" t="s">
        <v>5370</v>
      </c>
      <c r="C808" t="s">
        <v>74</v>
      </c>
      <c r="D808" t="s">
        <v>74</v>
      </c>
      <c r="E808" t="s">
        <v>74</v>
      </c>
      <c r="F808" t="s">
        <v>5370</v>
      </c>
      <c r="G808" t="s">
        <v>74</v>
      </c>
      <c r="H808" t="s">
        <v>74</v>
      </c>
      <c r="I808" t="s">
        <v>8436</v>
      </c>
      <c r="J808" t="s">
        <v>132</v>
      </c>
      <c r="K808" t="s">
        <v>74</v>
      </c>
      <c r="L808" t="s">
        <v>74</v>
      </c>
      <c r="M808" t="s">
        <v>77</v>
      </c>
      <c r="N808" t="s">
        <v>78</v>
      </c>
      <c r="O808" t="s">
        <v>74</v>
      </c>
      <c r="P808" t="s">
        <v>74</v>
      </c>
      <c r="Q808" t="s">
        <v>74</v>
      </c>
      <c r="R808" t="s">
        <v>74</v>
      </c>
      <c r="S808" t="s">
        <v>74</v>
      </c>
      <c r="T808" t="s">
        <v>74</v>
      </c>
      <c r="U808" t="s">
        <v>8437</v>
      </c>
      <c r="V808" t="s">
        <v>8438</v>
      </c>
      <c r="W808" t="s">
        <v>74</v>
      </c>
      <c r="X808" t="s">
        <v>74</v>
      </c>
      <c r="Y808" t="s">
        <v>8439</v>
      </c>
      <c r="Z808" t="s">
        <v>74</v>
      </c>
      <c r="AA808" t="s">
        <v>1768</v>
      </c>
      <c r="AB808" t="s">
        <v>1769</v>
      </c>
      <c r="AC808" t="s">
        <v>74</v>
      </c>
      <c r="AD808" t="s">
        <v>74</v>
      </c>
      <c r="AE808" t="s">
        <v>74</v>
      </c>
      <c r="AF808" t="s">
        <v>74</v>
      </c>
      <c r="AG808">
        <v>24</v>
      </c>
      <c r="AH808">
        <v>11</v>
      </c>
      <c r="AI808">
        <v>13</v>
      </c>
      <c r="AJ808">
        <v>0</v>
      </c>
      <c r="AK808">
        <v>7</v>
      </c>
      <c r="AL808" t="s">
        <v>153</v>
      </c>
      <c r="AM808" t="s">
        <v>84</v>
      </c>
      <c r="AN808" t="s">
        <v>154</v>
      </c>
      <c r="AO808" t="s">
        <v>139</v>
      </c>
      <c r="AP808" t="s">
        <v>74</v>
      </c>
      <c r="AQ808" t="s">
        <v>74</v>
      </c>
      <c r="AR808" t="s">
        <v>141</v>
      </c>
      <c r="AS808" t="s">
        <v>142</v>
      </c>
      <c r="AT808" t="s">
        <v>6954</v>
      </c>
      <c r="AU808">
        <v>1994</v>
      </c>
      <c r="AV808">
        <v>14</v>
      </c>
      <c r="AW808">
        <v>1</v>
      </c>
      <c r="AX808" t="s">
        <v>74</v>
      </c>
      <c r="AY808" t="s">
        <v>74</v>
      </c>
      <c r="AZ808" t="s">
        <v>74</v>
      </c>
      <c r="BA808" t="s">
        <v>74</v>
      </c>
      <c r="BB808">
        <v>65</v>
      </c>
      <c r="BC808">
        <v>69</v>
      </c>
      <c r="BD808" t="s">
        <v>74</v>
      </c>
      <c r="BE808" t="s">
        <v>74</v>
      </c>
      <c r="BF808" t="s">
        <v>74</v>
      </c>
      <c r="BG808" t="s">
        <v>74</v>
      </c>
      <c r="BH808" t="s">
        <v>74</v>
      </c>
      <c r="BI808">
        <v>5</v>
      </c>
      <c r="BJ808" t="s">
        <v>143</v>
      </c>
      <c r="BK808" t="s">
        <v>93</v>
      </c>
      <c r="BL808" t="s">
        <v>144</v>
      </c>
      <c r="BM808" t="s">
        <v>8404</v>
      </c>
      <c r="BN808" t="s">
        <v>74</v>
      </c>
      <c r="BO808" t="s">
        <v>74</v>
      </c>
      <c r="BP808" t="s">
        <v>74</v>
      </c>
      <c r="BQ808" t="s">
        <v>74</v>
      </c>
      <c r="BR808" t="s">
        <v>96</v>
      </c>
      <c r="BS808" t="s">
        <v>8440</v>
      </c>
      <c r="BT808" t="str">
        <f>HYPERLINK("https%3A%2F%2Fwww.webofscience.com%2Fwos%2Fwoscc%2Ffull-record%2FWOS:A1994MR63800011","View Full Record in Web of Science")</f>
        <v>View Full Record in Web of Science</v>
      </c>
    </row>
    <row r="809" spans="1:72" x14ac:dyDescent="0.15">
      <c r="A809" t="s">
        <v>72</v>
      </c>
      <c r="B809" t="s">
        <v>8441</v>
      </c>
      <c r="C809" t="s">
        <v>74</v>
      </c>
      <c r="D809" t="s">
        <v>74</v>
      </c>
      <c r="E809" t="s">
        <v>74</v>
      </c>
      <c r="F809" t="s">
        <v>8441</v>
      </c>
      <c r="G809" t="s">
        <v>74</v>
      </c>
      <c r="H809" t="s">
        <v>74</v>
      </c>
      <c r="I809" t="s">
        <v>8442</v>
      </c>
      <c r="J809" t="s">
        <v>132</v>
      </c>
      <c r="K809" t="s">
        <v>74</v>
      </c>
      <c r="L809" t="s">
        <v>74</v>
      </c>
      <c r="M809" t="s">
        <v>77</v>
      </c>
      <c r="N809" t="s">
        <v>78</v>
      </c>
      <c r="O809" t="s">
        <v>74</v>
      </c>
      <c r="P809" t="s">
        <v>74</v>
      </c>
      <c r="Q809" t="s">
        <v>74</v>
      </c>
      <c r="R809" t="s">
        <v>74</v>
      </c>
      <c r="S809" t="s">
        <v>74</v>
      </c>
      <c r="T809" t="s">
        <v>74</v>
      </c>
      <c r="U809" t="s">
        <v>8443</v>
      </c>
      <c r="V809" t="s">
        <v>8444</v>
      </c>
      <c r="W809" t="s">
        <v>8445</v>
      </c>
      <c r="X809" t="s">
        <v>8446</v>
      </c>
      <c r="Y809" t="s">
        <v>8447</v>
      </c>
      <c r="Z809" t="s">
        <v>74</v>
      </c>
      <c r="AA809" t="s">
        <v>74</v>
      </c>
      <c r="AB809" t="s">
        <v>74</v>
      </c>
      <c r="AC809" t="s">
        <v>74</v>
      </c>
      <c r="AD809" t="s">
        <v>74</v>
      </c>
      <c r="AE809" t="s">
        <v>74</v>
      </c>
      <c r="AF809" t="s">
        <v>74</v>
      </c>
      <c r="AG809">
        <v>27</v>
      </c>
      <c r="AH809">
        <v>37</v>
      </c>
      <c r="AI809">
        <v>45</v>
      </c>
      <c r="AJ809">
        <v>0</v>
      </c>
      <c r="AK809">
        <v>19</v>
      </c>
      <c r="AL809" t="s">
        <v>83</v>
      </c>
      <c r="AM809" t="s">
        <v>84</v>
      </c>
      <c r="AN809" t="s">
        <v>138</v>
      </c>
      <c r="AO809" t="s">
        <v>139</v>
      </c>
      <c r="AP809" t="s">
        <v>140</v>
      </c>
      <c r="AQ809" t="s">
        <v>74</v>
      </c>
      <c r="AR809" t="s">
        <v>141</v>
      </c>
      <c r="AS809" t="s">
        <v>142</v>
      </c>
      <c r="AT809" t="s">
        <v>6954</v>
      </c>
      <c r="AU809">
        <v>1994</v>
      </c>
      <c r="AV809">
        <v>14</v>
      </c>
      <c r="AW809">
        <v>1</v>
      </c>
      <c r="AX809" t="s">
        <v>74</v>
      </c>
      <c r="AY809" t="s">
        <v>74</v>
      </c>
      <c r="AZ809" t="s">
        <v>74</v>
      </c>
      <c r="BA809" t="s">
        <v>74</v>
      </c>
      <c r="BB809">
        <v>71</v>
      </c>
      <c r="BC809">
        <v>75</v>
      </c>
      <c r="BD809" t="s">
        <v>74</v>
      </c>
      <c r="BE809" t="s">
        <v>74</v>
      </c>
      <c r="BF809" t="s">
        <v>74</v>
      </c>
      <c r="BG809" t="s">
        <v>74</v>
      </c>
      <c r="BH809" t="s">
        <v>74</v>
      </c>
      <c r="BI809">
        <v>5</v>
      </c>
      <c r="BJ809" t="s">
        <v>143</v>
      </c>
      <c r="BK809" t="s">
        <v>93</v>
      </c>
      <c r="BL809" t="s">
        <v>144</v>
      </c>
      <c r="BM809" t="s">
        <v>8404</v>
      </c>
      <c r="BN809" t="s">
        <v>74</v>
      </c>
      <c r="BO809" t="s">
        <v>74</v>
      </c>
      <c r="BP809" t="s">
        <v>74</v>
      </c>
      <c r="BQ809" t="s">
        <v>74</v>
      </c>
      <c r="BR809" t="s">
        <v>96</v>
      </c>
      <c r="BS809" t="s">
        <v>8448</v>
      </c>
      <c r="BT809" t="str">
        <f>HYPERLINK("https%3A%2F%2Fwww.webofscience.com%2Fwos%2Fwoscc%2Ffull-record%2FWOS:A1994MR63800012","View Full Record in Web of Science")</f>
        <v>View Full Record in Web of Science</v>
      </c>
    </row>
    <row r="810" spans="1:72" x14ac:dyDescent="0.15">
      <c r="A810" t="s">
        <v>5988</v>
      </c>
      <c r="B810" t="s">
        <v>8449</v>
      </c>
      <c r="C810" t="s">
        <v>74</v>
      </c>
      <c r="D810" t="s">
        <v>74</v>
      </c>
      <c r="E810" t="s">
        <v>8450</v>
      </c>
      <c r="F810" t="s">
        <v>8449</v>
      </c>
      <c r="G810" t="s">
        <v>74</v>
      </c>
      <c r="H810" t="s">
        <v>74</v>
      </c>
      <c r="I810" t="s">
        <v>8451</v>
      </c>
      <c r="J810" t="s">
        <v>8452</v>
      </c>
      <c r="K810" t="s">
        <v>74</v>
      </c>
      <c r="L810" t="s">
        <v>74</v>
      </c>
      <c r="M810" t="s">
        <v>77</v>
      </c>
      <c r="N810" t="s">
        <v>5994</v>
      </c>
      <c r="O810" t="s">
        <v>8453</v>
      </c>
      <c r="P810" t="s">
        <v>8454</v>
      </c>
      <c r="Q810" t="s">
        <v>8455</v>
      </c>
      <c r="R810" t="s">
        <v>74</v>
      </c>
      <c r="S810" t="s">
        <v>74</v>
      </c>
      <c r="T810" t="s">
        <v>74</v>
      </c>
      <c r="U810" t="s">
        <v>74</v>
      </c>
      <c r="V810" t="s">
        <v>74</v>
      </c>
      <c r="W810" t="s">
        <v>272</v>
      </c>
      <c r="X810" t="s">
        <v>151</v>
      </c>
      <c r="Y810" t="s">
        <v>74</v>
      </c>
      <c r="Z810" t="s">
        <v>74</v>
      </c>
      <c r="AA810" t="s">
        <v>74</v>
      </c>
      <c r="AB810" t="s">
        <v>74</v>
      </c>
      <c r="AC810" t="s">
        <v>74</v>
      </c>
      <c r="AD810" t="s">
        <v>74</v>
      </c>
      <c r="AE810" t="s">
        <v>74</v>
      </c>
      <c r="AF810" t="s">
        <v>74</v>
      </c>
      <c r="AG810">
        <v>0</v>
      </c>
      <c r="AH810">
        <v>0</v>
      </c>
      <c r="AI810">
        <v>0</v>
      </c>
      <c r="AJ810">
        <v>0</v>
      </c>
      <c r="AK810">
        <v>0</v>
      </c>
      <c r="AL810" t="s">
        <v>8456</v>
      </c>
      <c r="AM810" t="s">
        <v>8457</v>
      </c>
      <c r="AN810" t="s">
        <v>8458</v>
      </c>
      <c r="AO810" t="s">
        <v>74</v>
      </c>
      <c r="AP810" t="s">
        <v>74</v>
      </c>
      <c r="AQ810" t="s">
        <v>74</v>
      </c>
      <c r="AR810" t="s">
        <v>74</v>
      </c>
      <c r="AS810" t="s">
        <v>74</v>
      </c>
      <c r="AT810" t="s">
        <v>74</v>
      </c>
      <c r="AU810">
        <v>1994</v>
      </c>
      <c r="AV810" t="s">
        <v>74</v>
      </c>
      <c r="AW810" t="s">
        <v>74</v>
      </c>
      <c r="AX810" t="s">
        <v>74</v>
      </c>
      <c r="AY810" t="s">
        <v>74</v>
      </c>
      <c r="AZ810" t="s">
        <v>74</v>
      </c>
      <c r="BA810" t="s">
        <v>74</v>
      </c>
      <c r="BB810">
        <v>524</v>
      </c>
      <c r="BC810">
        <v>528</v>
      </c>
      <c r="BD810" t="s">
        <v>74</v>
      </c>
      <c r="BE810" t="s">
        <v>74</v>
      </c>
      <c r="BF810" t="s">
        <v>74</v>
      </c>
      <c r="BG810" t="s">
        <v>74</v>
      </c>
      <c r="BH810" t="s">
        <v>74</v>
      </c>
      <c r="BI810">
        <v>5</v>
      </c>
      <c r="BJ810" t="s">
        <v>8459</v>
      </c>
      <c r="BK810" t="s">
        <v>6008</v>
      </c>
      <c r="BL810" t="s">
        <v>8460</v>
      </c>
      <c r="BM810" t="s">
        <v>8461</v>
      </c>
      <c r="BN810" t="s">
        <v>74</v>
      </c>
      <c r="BO810" t="s">
        <v>74</v>
      </c>
      <c r="BP810" t="s">
        <v>74</v>
      </c>
      <c r="BQ810" t="s">
        <v>74</v>
      </c>
      <c r="BR810" t="s">
        <v>96</v>
      </c>
      <c r="BS810" t="s">
        <v>8462</v>
      </c>
      <c r="BT810" t="str">
        <f>HYPERLINK("https%3A%2F%2Fwww.webofscience.com%2Fwos%2Fwoscc%2Ffull-record%2FWOS:A1994BC38Z00056","View Full Record in Web of Science")</f>
        <v>View Full Record in Web of Science</v>
      </c>
    </row>
    <row r="811" spans="1:72" x14ac:dyDescent="0.15">
      <c r="A811" t="s">
        <v>72</v>
      </c>
      <c r="B811" t="s">
        <v>8463</v>
      </c>
      <c r="C811" t="s">
        <v>74</v>
      </c>
      <c r="D811" t="s">
        <v>74</v>
      </c>
      <c r="E811" t="s">
        <v>74</v>
      </c>
      <c r="F811" t="s">
        <v>8463</v>
      </c>
      <c r="G811" t="s">
        <v>74</v>
      </c>
      <c r="H811" t="s">
        <v>74</v>
      </c>
      <c r="I811" t="s">
        <v>8464</v>
      </c>
      <c r="J811" t="s">
        <v>8465</v>
      </c>
      <c r="K811" t="s">
        <v>74</v>
      </c>
      <c r="L811" t="s">
        <v>74</v>
      </c>
      <c r="M811" t="s">
        <v>77</v>
      </c>
      <c r="N811" t="s">
        <v>78</v>
      </c>
      <c r="O811" t="s">
        <v>74</v>
      </c>
      <c r="P811" t="s">
        <v>74</v>
      </c>
      <c r="Q811" t="s">
        <v>74</v>
      </c>
      <c r="R811" t="s">
        <v>74</v>
      </c>
      <c r="S811" t="s">
        <v>74</v>
      </c>
      <c r="T811" t="s">
        <v>74</v>
      </c>
      <c r="U811" t="s">
        <v>74</v>
      </c>
      <c r="V811" t="s">
        <v>8466</v>
      </c>
      <c r="W811" t="s">
        <v>74</v>
      </c>
      <c r="X811" t="s">
        <v>74</v>
      </c>
      <c r="Y811" t="s">
        <v>8467</v>
      </c>
      <c r="Z811" t="s">
        <v>74</v>
      </c>
      <c r="AA811" t="s">
        <v>8468</v>
      </c>
      <c r="AB811" t="s">
        <v>8469</v>
      </c>
      <c r="AC811" t="s">
        <v>74</v>
      </c>
      <c r="AD811" t="s">
        <v>74</v>
      </c>
      <c r="AE811" t="s">
        <v>74</v>
      </c>
      <c r="AF811" t="s">
        <v>74</v>
      </c>
      <c r="AG811">
        <v>0</v>
      </c>
      <c r="AH811">
        <v>24</v>
      </c>
      <c r="AI811">
        <v>29</v>
      </c>
      <c r="AJ811">
        <v>0</v>
      </c>
      <c r="AK811">
        <v>1</v>
      </c>
      <c r="AL811" t="s">
        <v>4008</v>
      </c>
      <c r="AM811" t="s">
        <v>4009</v>
      </c>
      <c r="AN811" t="s">
        <v>4010</v>
      </c>
      <c r="AO811" t="s">
        <v>8470</v>
      </c>
      <c r="AP811" t="s">
        <v>74</v>
      </c>
      <c r="AQ811" t="s">
        <v>74</v>
      </c>
      <c r="AR811" t="s">
        <v>8471</v>
      </c>
      <c r="AS811" t="s">
        <v>8472</v>
      </c>
      <c r="AT811" t="s">
        <v>74</v>
      </c>
      <c r="AU811">
        <v>1994</v>
      </c>
      <c r="AV811">
        <v>105</v>
      </c>
      <c r="AW811" t="s">
        <v>74</v>
      </c>
      <c r="AX811">
        <v>1</v>
      </c>
      <c r="AY811" t="s">
        <v>74</v>
      </c>
      <c r="AZ811" t="s">
        <v>74</v>
      </c>
      <c r="BA811" t="s">
        <v>74</v>
      </c>
      <c r="BB811">
        <v>1</v>
      </c>
      <c r="BC811">
        <v>14</v>
      </c>
      <c r="BD811" t="s">
        <v>74</v>
      </c>
      <c r="BE811" t="s">
        <v>8473</v>
      </c>
      <c r="BF811" t="str">
        <f>HYPERLINK("http://dx.doi.org/10.1016/S0016-7878(08)80134-4","http://dx.doi.org/10.1016/S0016-7878(08)80134-4")</f>
        <v>http://dx.doi.org/10.1016/S0016-7878(08)80134-4</v>
      </c>
      <c r="BG811" t="s">
        <v>74</v>
      </c>
      <c r="BH811" t="s">
        <v>74</v>
      </c>
      <c r="BI811">
        <v>14</v>
      </c>
      <c r="BJ811" t="s">
        <v>3441</v>
      </c>
      <c r="BK811" t="s">
        <v>93</v>
      </c>
      <c r="BL811" t="s">
        <v>3441</v>
      </c>
      <c r="BM811" t="s">
        <v>8474</v>
      </c>
      <c r="BN811" t="s">
        <v>74</v>
      </c>
      <c r="BO811" t="s">
        <v>74</v>
      </c>
      <c r="BP811" t="s">
        <v>74</v>
      </c>
      <c r="BQ811" t="s">
        <v>74</v>
      </c>
      <c r="BR811" t="s">
        <v>96</v>
      </c>
      <c r="BS811" t="s">
        <v>8475</v>
      </c>
      <c r="BT811" t="str">
        <f>HYPERLINK("https%3A%2F%2Fwww.webofscience.com%2Fwos%2Fwoscc%2Ffull-record%2FWOS:A1994NE76600001","View Full Record in Web of Science")</f>
        <v>View Full Record in Web of Science</v>
      </c>
    </row>
    <row r="812" spans="1:72" x14ac:dyDescent="0.15">
      <c r="A812" t="s">
        <v>72</v>
      </c>
      <c r="B812" t="s">
        <v>8476</v>
      </c>
      <c r="C812" t="s">
        <v>74</v>
      </c>
      <c r="D812" t="s">
        <v>74</v>
      </c>
      <c r="E812" t="s">
        <v>74</v>
      </c>
      <c r="F812" t="s">
        <v>8476</v>
      </c>
      <c r="G812" t="s">
        <v>74</v>
      </c>
      <c r="H812" t="s">
        <v>74</v>
      </c>
      <c r="I812" t="s">
        <v>8477</v>
      </c>
      <c r="J812" t="s">
        <v>8478</v>
      </c>
      <c r="K812" t="s">
        <v>74</v>
      </c>
      <c r="L812" t="s">
        <v>74</v>
      </c>
      <c r="M812" t="s">
        <v>77</v>
      </c>
      <c r="N812" t="s">
        <v>794</v>
      </c>
      <c r="O812" t="s">
        <v>74</v>
      </c>
      <c r="P812" t="s">
        <v>74</v>
      </c>
      <c r="Q812" t="s">
        <v>74</v>
      </c>
      <c r="R812" t="s">
        <v>74</v>
      </c>
      <c r="S812" t="s">
        <v>74</v>
      </c>
      <c r="T812" t="s">
        <v>74</v>
      </c>
      <c r="U812" t="s">
        <v>8479</v>
      </c>
      <c r="V812" t="s">
        <v>8480</v>
      </c>
      <c r="W812" t="s">
        <v>74</v>
      </c>
      <c r="X812" t="s">
        <v>74</v>
      </c>
      <c r="Y812" t="s">
        <v>8481</v>
      </c>
      <c r="Z812" t="s">
        <v>74</v>
      </c>
      <c r="AA812" t="s">
        <v>74</v>
      </c>
      <c r="AB812" t="s">
        <v>74</v>
      </c>
      <c r="AC812" t="s">
        <v>74</v>
      </c>
      <c r="AD812" t="s">
        <v>74</v>
      </c>
      <c r="AE812" t="s">
        <v>74</v>
      </c>
      <c r="AF812" t="s">
        <v>74</v>
      </c>
      <c r="AG812">
        <v>301</v>
      </c>
      <c r="AH812">
        <v>188</v>
      </c>
      <c r="AI812">
        <v>206</v>
      </c>
      <c r="AJ812">
        <v>3</v>
      </c>
      <c r="AK812">
        <v>57</v>
      </c>
      <c r="AL812" t="s">
        <v>108</v>
      </c>
      <c r="AM812" t="s">
        <v>109</v>
      </c>
      <c r="AN812" t="s">
        <v>127</v>
      </c>
      <c r="AO812" t="s">
        <v>8482</v>
      </c>
      <c r="AP812" t="s">
        <v>74</v>
      </c>
      <c r="AQ812" t="s">
        <v>74</v>
      </c>
      <c r="AR812" t="s">
        <v>8483</v>
      </c>
      <c r="AS812" t="s">
        <v>8484</v>
      </c>
      <c r="AT812" t="s">
        <v>74</v>
      </c>
      <c r="AU812">
        <v>1994</v>
      </c>
      <c r="AV812">
        <v>33</v>
      </c>
      <c r="AW812">
        <v>4</v>
      </c>
      <c r="AX812" t="s">
        <v>74</v>
      </c>
      <c r="AY812" t="s">
        <v>74</v>
      </c>
      <c r="AZ812" t="s">
        <v>74</v>
      </c>
      <c r="BA812" t="s">
        <v>74</v>
      </c>
      <c r="BB812">
        <v>347</v>
      </c>
      <c r="BC812">
        <v>386</v>
      </c>
      <c r="BD812" t="s">
        <v>74</v>
      </c>
      <c r="BE812" t="s">
        <v>8485</v>
      </c>
      <c r="BF812" t="str">
        <f>HYPERLINK("http://dx.doi.org/10.1016/0079-6611(94)90022-1","http://dx.doi.org/10.1016/0079-6611(94)90022-1")</f>
        <v>http://dx.doi.org/10.1016/0079-6611(94)90022-1</v>
      </c>
      <c r="BG812" t="s">
        <v>74</v>
      </c>
      <c r="BH812" t="s">
        <v>74</v>
      </c>
      <c r="BI812">
        <v>40</v>
      </c>
      <c r="BJ812" t="s">
        <v>364</v>
      </c>
      <c r="BK812" t="s">
        <v>93</v>
      </c>
      <c r="BL812" t="s">
        <v>364</v>
      </c>
      <c r="BM812" t="s">
        <v>8486</v>
      </c>
      <c r="BN812" t="s">
        <v>74</v>
      </c>
      <c r="BO812" t="s">
        <v>315</v>
      </c>
      <c r="BP812" t="s">
        <v>74</v>
      </c>
      <c r="BQ812" t="s">
        <v>74</v>
      </c>
      <c r="BR812" t="s">
        <v>96</v>
      </c>
      <c r="BS812" t="s">
        <v>8487</v>
      </c>
      <c r="BT812" t="str">
        <f>HYPERLINK("https%3A%2F%2Fwww.webofscience.com%2Fwos%2Fwoscc%2Ffull-record%2FWOS:A1994PG59800003","View Full Record in Web of Science")</f>
        <v>View Full Record in Web of Science</v>
      </c>
    </row>
    <row r="813" spans="1:72" x14ac:dyDescent="0.15">
      <c r="A813" t="s">
        <v>72</v>
      </c>
      <c r="B813" t="s">
        <v>8488</v>
      </c>
      <c r="C813" t="s">
        <v>74</v>
      </c>
      <c r="D813" t="s">
        <v>74</v>
      </c>
      <c r="E813" t="s">
        <v>74</v>
      </c>
      <c r="F813" t="s">
        <v>8488</v>
      </c>
      <c r="G813" t="s">
        <v>74</v>
      </c>
      <c r="H813" t="s">
        <v>74</v>
      </c>
      <c r="I813" t="s">
        <v>8489</v>
      </c>
      <c r="J813" t="s">
        <v>8490</v>
      </c>
      <c r="K813" t="s">
        <v>74</v>
      </c>
      <c r="L813" t="s">
        <v>74</v>
      </c>
      <c r="M813" t="s">
        <v>77</v>
      </c>
      <c r="N813" t="s">
        <v>78</v>
      </c>
      <c r="O813" t="s">
        <v>74</v>
      </c>
      <c r="P813" t="s">
        <v>74</v>
      </c>
      <c r="Q813" t="s">
        <v>74</v>
      </c>
      <c r="R813" t="s">
        <v>74</v>
      </c>
      <c r="S813" t="s">
        <v>74</v>
      </c>
      <c r="T813" t="s">
        <v>74</v>
      </c>
      <c r="U813" t="s">
        <v>8491</v>
      </c>
      <c r="V813" t="s">
        <v>8492</v>
      </c>
      <c r="W813" t="s">
        <v>74</v>
      </c>
      <c r="X813" t="s">
        <v>74</v>
      </c>
      <c r="Y813" t="s">
        <v>8493</v>
      </c>
      <c r="Z813" t="s">
        <v>74</v>
      </c>
      <c r="AA813" t="s">
        <v>74</v>
      </c>
      <c r="AB813" t="s">
        <v>74</v>
      </c>
      <c r="AC813" t="s">
        <v>74</v>
      </c>
      <c r="AD813" t="s">
        <v>74</v>
      </c>
      <c r="AE813" t="s">
        <v>74</v>
      </c>
      <c r="AF813" t="s">
        <v>74</v>
      </c>
      <c r="AG813">
        <v>26</v>
      </c>
      <c r="AH813">
        <v>20</v>
      </c>
      <c r="AI813">
        <v>21</v>
      </c>
      <c r="AJ813">
        <v>0</v>
      </c>
      <c r="AK813">
        <v>7</v>
      </c>
      <c r="AL813" t="s">
        <v>8494</v>
      </c>
      <c r="AM813" t="s">
        <v>8495</v>
      </c>
      <c r="AN813" t="s">
        <v>8496</v>
      </c>
      <c r="AO813" t="s">
        <v>8497</v>
      </c>
      <c r="AP813" t="s">
        <v>74</v>
      </c>
      <c r="AQ813" t="s">
        <v>74</v>
      </c>
      <c r="AR813" t="s">
        <v>8490</v>
      </c>
      <c r="AS813" t="s">
        <v>8498</v>
      </c>
      <c r="AT813" t="s">
        <v>74</v>
      </c>
      <c r="AU813">
        <v>1994</v>
      </c>
      <c r="AV813">
        <v>36</v>
      </c>
      <c r="AW813">
        <v>2</v>
      </c>
      <c r="AX813" t="s">
        <v>74</v>
      </c>
      <c r="AY813" t="s">
        <v>74</v>
      </c>
      <c r="AZ813" t="s">
        <v>74</v>
      </c>
      <c r="BA813" t="s">
        <v>74</v>
      </c>
      <c r="BB813">
        <v>173</v>
      </c>
      <c r="BC813">
        <v>185</v>
      </c>
      <c r="BD813" t="s">
        <v>74</v>
      </c>
      <c r="BE813" t="s">
        <v>8499</v>
      </c>
      <c r="BF813" t="str">
        <f>HYPERLINK("http://dx.doi.org/10.1017/S0033822200040480","http://dx.doi.org/10.1017/S0033822200040480")</f>
        <v>http://dx.doi.org/10.1017/S0033822200040480</v>
      </c>
      <c r="BG813" t="s">
        <v>74</v>
      </c>
      <c r="BH813" t="s">
        <v>74</v>
      </c>
      <c r="BI813">
        <v>13</v>
      </c>
      <c r="BJ813" t="s">
        <v>265</v>
      </c>
      <c r="BK813" t="s">
        <v>93</v>
      </c>
      <c r="BL813" t="s">
        <v>265</v>
      </c>
      <c r="BM813" t="s">
        <v>8500</v>
      </c>
      <c r="BN813" t="s">
        <v>74</v>
      </c>
      <c r="BO813" t="s">
        <v>334</v>
      </c>
      <c r="BP813" t="s">
        <v>74</v>
      </c>
      <c r="BQ813" t="s">
        <v>74</v>
      </c>
      <c r="BR813" t="s">
        <v>96</v>
      </c>
      <c r="BS813" t="s">
        <v>8501</v>
      </c>
      <c r="BT813" t="str">
        <f>HYPERLINK("https%3A%2F%2Fwww.webofscience.com%2Fwos%2Fwoscc%2Ffull-record%2FWOS:A1994PZ92600001","View Full Record in Web of Science")</f>
        <v>View Full Record in Web of Science</v>
      </c>
    </row>
    <row r="814" spans="1:72" x14ac:dyDescent="0.15">
      <c r="A814" t="s">
        <v>5988</v>
      </c>
      <c r="B814" t="s">
        <v>8502</v>
      </c>
      <c r="C814" t="s">
        <v>74</v>
      </c>
      <c r="D814" t="s">
        <v>74</v>
      </c>
      <c r="E814" t="s">
        <v>8503</v>
      </c>
      <c r="F814" t="s">
        <v>8502</v>
      </c>
      <c r="G814" t="s">
        <v>74</v>
      </c>
      <c r="H814" t="s">
        <v>74</v>
      </c>
      <c r="I814" t="s">
        <v>8504</v>
      </c>
      <c r="J814" t="s">
        <v>8505</v>
      </c>
      <c r="K814" t="s">
        <v>74</v>
      </c>
      <c r="L814" t="s">
        <v>74</v>
      </c>
      <c r="M814" t="s">
        <v>77</v>
      </c>
      <c r="N814" t="s">
        <v>5994</v>
      </c>
      <c r="O814" t="s">
        <v>8506</v>
      </c>
      <c r="P814" t="s">
        <v>8507</v>
      </c>
      <c r="Q814" t="s">
        <v>6018</v>
      </c>
      <c r="R814" t="s">
        <v>74</v>
      </c>
      <c r="S814" t="s">
        <v>74</v>
      </c>
      <c r="T814" t="s">
        <v>74</v>
      </c>
      <c r="U814" t="s">
        <v>74</v>
      </c>
      <c r="V814" t="s">
        <v>74</v>
      </c>
      <c r="W814" t="s">
        <v>907</v>
      </c>
      <c r="X814" t="s">
        <v>151</v>
      </c>
      <c r="Y814" t="s">
        <v>74</v>
      </c>
      <c r="Z814" t="s">
        <v>74</v>
      </c>
      <c r="AA814" t="s">
        <v>8508</v>
      </c>
      <c r="AB814" t="s">
        <v>74</v>
      </c>
      <c r="AC814" t="s">
        <v>74</v>
      </c>
      <c r="AD814" t="s">
        <v>74</v>
      </c>
      <c r="AE814" t="s">
        <v>74</v>
      </c>
      <c r="AF814" t="s">
        <v>74</v>
      </c>
      <c r="AG814">
        <v>0</v>
      </c>
      <c r="AH814">
        <v>0</v>
      </c>
      <c r="AI814">
        <v>0</v>
      </c>
      <c r="AJ814">
        <v>0</v>
      </c>
      <c r="AK814">
        <v>0</v>
      </c>
      <c r="AL814" t="s">
        <v>893</v>
      </c>
      <c r="AM814" t="s">
        <v>894</v>
      </c>
      <c r="AN814" t="s">
        <v>8509</v>
      </c>
      <c r="AO814" t="s">
        <v>74</v>
      </c>
      <c r="AP814" t="s">
        <v>74</v>
      </c>
      <c r="AQ814" t="s">
        <v>74</v>
      </c>
      <c r="AR814" t="s">
        <v>74</v>
      </c>
      <c r="AS814" t="s">
        <v>74</v>
      </c>
      <c r="AT814" t="s">
        <v>74</v>
      </c>
      <c r="AU814">
        <v>1994</v>
      </c>
      <c r="AV814" t="s">
        <v>74</v>
      </c>
      <c r="AW814" t="s">
        <v>74</v>
      </c>
      <c r="AX814" t="s">
        <v>74</v>
      </c>
      <c r="AY814" t="s">
        <v>74</v>
      </c>
      <c r="AZ814" t="s">
        <v>74</v>
      </c>
      <c r="BA814" t="s">
        <v>74</v>
      </c>
      <c r="BB814">
        <v>557</v>
      </c>
      <c r="BC814">
        <v>560</v>
      </c>
      <c r="BD814" t="s">
        <v>74</v>
      </c>
      <c r="BE814" t="s">
        <v>74</v>
      </c>
      <c r="BF814" t="s">
        <v>74</v>
      </c>
      <c r="BG814" t="s">
        <v>74</v>
      </c>
      <c r="BH814" t="s">
        <v>74</v>
      </c>
      <c r="BI814">
        <v>4</v>
      </c>
      <c r="BJ814" t="s">
        <v>8510</v>
      </c>
      <c r="BK814" t="s">
        <v>6008</v>
      </c>
      <c r="BL814" t="s">
        <v>8510</v>
      </c>
      <c r="BM814" t="s">
        <v>8511</v>
      </c>
      <c r="BN814" t="s">
        <v>74</v>
      </c>
      <c r="BO814" t="s">
        <v>74</v>
      </c>
      <c r="BP814" t="s">
        <v>74</v>
      </c>
      <c r="BQ814" t="s">
        <v>74</v>
      </c>
      <c r="BR814" t="s">
        <v>96</v>
      </c>
      <c r="BS814" t="s">
        <v>8512</v>
      </c>
      <c r="BT814" t="str">
        <f>HYPERLINK("https%3A%2F%2Fwww.webofscience.com%2Fwos%2Fwoscc%2Ffull-record%2FWOS:A1994BC37T00151","View Full Record in Web of Science")</f>
        <v>View Full Record in Web of Science</v>
      </c>
    </row>
    <row r="815" spans="1:72" x14ac:dyDescent="0.15">
      <c r="A815" t="s">
        <v>5988</v>
      </c>
      <c r="B815" t="s">
        <v>8513</v>
      </c>
      <c r="C815" t="s">
        <v>74</v>
      </c>
      <c r="D815" t="s">
        <v>8514</v>
      </c>
      <c r="E815" t="s">
        <v>74</v>
      </c>
      <c r="F815" t="s">
        <v>8513</v>
      </c>
      <c r="G815" t="s">
        <v>74</v>
      </c>
      <c r="H815" t="s">
        <v>74</v>
      </c>
      <c r="I815" t="s">
        <v>8515</v>
      </c>
      <c r="J815" t="s">
        <v>8516</v>
      </c>
      <c r="K815" t="s">
        <v>8517</v>
      </c>
      <c r="L815" t="s">
        <v>74</v>
      </c>
      <c r="M815" t="s">
        <v>77</v>
      </c>
      <c r="N815" t="s">
        <v>5994</v>
      </c>
      <c r="O815" t="s">
        <v>8518</v>
      </c>
      <c r="P815" t="s">
        <v>8519</v>
      </c>
      <c r="Q815" t="s">
        <v>8520</v>
      </c>
      <c r="R815" t="s">
        <v>74</v>
      </c>
      <c r="S815" t="s">
        <v>74</v>
      </c>
      <c r="T815" t="s">
        <v>74</v>
      </c>
      <c r="U815" t="s">
        <v>74</v>
      </c>
      <c r="V815" t="s">
        <v>74</v>
      </c>
      <c r="W815" t="s">
        <v>7526</v>
      </c>
      <c r="X815" t="s">
        <v>2748</v>
      </c>
      <c r="Y815" t="s">
        <v>74</v>
      </c>
      <c r="Z815" t="s">
        <v>74</v>
      </c>
      <c r="AA815" t="s">
        <v>74</v>
      </c>
      <c r="AB815" t="s">
        <v>74</v>
      </c>
      <c r="AC815" t="s">
        <v>74</v>
      </c>
      <c r="AD815" t="s">
        <v>74</v>
      </c>
      <c r="AE815" t="s">
        <v>74</v>
      </c>
      <c r="AF815" t="s">
        <v>74</v>
      </c>
      <c r="AG815">
        <v>0</v>
      </c>
      <c r="AH815">
        <v>0</v>
      </c>
      <c r="AI815">
        <v>0</v>
      </c>
      <c r="AJ815">
        <v>0</v>
      </c>
      <c r="AK815">
        <v>0</v>
      </c>
      <c r="AL815" t="s">
        <v>8521</v>
      </c>
      <c r="AM815" t="s">
        <v>8522</v>
      </c>
      <c r="AN815" t="s">
        <v>8523</v>
      </c>
      <c r="AO815" t="s">
        <v>8524</v>
      </c>
      <c r="AP815" t="s">
        <v>74</v>
      </c>
      <c r="AQ815" t="s">
        <v>8525</v>
      </c>
      <c r="AR815" t="s">
        <v>8526</v>
      </c>
      <c r="AS815" t="s">
        <v>74</v>
      </c>
      <c r="AT815" t="s">
        <v>74</v>
      </c>
      <c r="AU815">
        <v>1994</v>
      </c>
      <c r="AV815" t="s">
        <v>74</v>
      </c>
      <c r="AW815">
        <v>223</v>
      </c>
      <c r="AX815" t="s">
        <v>74</v>
      </c>
      <c r="AY815" t="s">
        <v>74</v>
      </c>
      <c r="AZ815" t="s">
        <v>74</v>
      </c>
      <c r="BA815" t="s">
        <v>74</v>
      </c>
      <c r="BB815">
        <v>29</v>
      </c>
      <c r="BC815">
        <v>34</v>
      </c>
      <c r="BD815" t="s">
        <v>74</v>
      </c>
      <c r="BE815" t="s">
        <v>74</v>
      </c>
      <c r="BF815" t="s">
        <v>74</v>
      </c>
      <c r="BG815" t="s">
        <v>74</v>
      </c>
      <c r="BH815" t="s">
        <v>74</v>
      </c>
      <c r="BI815">
        <v>6</v>
      </c>
      <c r="BJ815" t="s">
        <v>8527</v>
      </c>
      <c r="BK815" t="s">
        <v>6008</v>
      </c>
      <c r="BL815" t="s">
        <v>8528</v>
      </c>
      <c r="BM815" t="s">
        <v>8529</v>
      </c>
      <c r="BN815" t="s">
        <v>74</v>
      </c>
      <c r="BO815" t="s">
        <v>74</v>
      </c>
      <c r="BP815" t="s">
        <v>74</v>
      </c>
      <c r="BQ815" t="s">
        <v>74</v>
      </c>
      <c r="BR815" t="s">
        <v>96</v>
      </c>
      <c r="BS815" t="s">
        <v>8530</v>
      </c>
      <c r="BT815" t="str">
        <f>HYPERLINK("https%3A%2F%2Fwww.webofscience.com%2Fwos%2Fwoscc%2Ffull-record%2FWOS:A1994BD12J00003","View Full Record in Web of Science")</f>
        <v>View Full Record in Web of Science</v>
      </c>
    </row>
    <row r="816" spans="1:72" x14ac:dyDescent="0.15">
      <c r="A816" t="s">
        <v>5988</v>
      </c>
      <c r="B816" t="s">
        <v>8531</v>
      </c>
      <c r="C816" t="s">
        <v>74</v>
      </c>
      <c r="D816" t="s">
        <v>8514</v>
      </c>
      <c r="E816" t="s">
        <v>74</v>
      </c>
      <c r="F816" t="s">
        <v>8531</v>
      </c>
      <c r="G816" t="s">
        <v>74</v>
      </c>
      <c r="H816" t="s">
        <v>74</v>
      </c>
      <c r="I816" t="s">
        <v>8532</v>
      </c>
      <c r="J816" t="s">
        <v>8516</v>
      </c>
      <c r="K816" t="s">
        <v>8517</v>
      </c>
      <c r="L816" t="s">
        <v>74</v>
      </c>
      <c r="M816" t="s">
        <v>77</v>
      </c>
      <c r="N816" t="s">
        <v>5994</v>
      </c>
      <c r="O816" t="s">
        <v>8518</v>
      </c>
      <c r="P816" t="s">
        <v>8519</v>
      </c>
      <c r="Q816" t="s">
        <v>8520</v>
      </c>
      <c r="R816" t="s">
        <v>74</v>
      </c>
      <c r="S816" t="s">
        <v>74</v>
      </c>
      <c r="T816" t="s">
        <v>74</v>
      </c>
      <c r="U816" t="s">
        <v>74</v>
      </c>
      <c r="V816" t="s">
        <v>74</v>
      </c>
      <c r="W816" t="s">
        <v>907</v>
      </c>
      <c r="X816" t="s">
        <v>151</v>
      </c>
      <c r="Y816" t="s">
        <v>74</v>
      </c>
      <c r="Z816" t="s">
        <v>74</v>
      </c>
      <c r="AA816" t="s">
        <v>74</v>
      </c>
      <c r="AB816" t="s">
        <v>74</v>
      </c>
      <c r="AC816" t="s">
        <v>74</v>
      </c>
      <c r="AD816" t="s">
        <v>74</v>
      </c>
      <c r="AE816" t="s">
        <v>74</v>
      </c>
      <c r="AF816" t="s">
        <v>74</v>
      </c>
      <c r="AG816">
        <v>0</v>
      </c>
      <c r="AH816">
        <v>4</v>
      </c>
      <c r="AI816">
        <v>4</v>
      </c>
      <c r="AJ816">
        <v>0</v>
      </c>
      <c r="AK816">
        <v>0</v>
      </c>
      <c r="AL816" t="s">
        <v>8521</v>
      </c>
      <c r="AM816" t="s">
        <v>8522</v>
      </c>
      <c r="AN816" t="s">
        <v>8523</v>
      </c>
      <c r="AO816" t="s">
        <v>8524</v>
      </c>
      <c r="AP816" t="s">
        <v>74</v>
      </c>
      <c r="AQ816" t="s">
        <v>8525</v>
      </c>
      <c r="AR816" t="s">
        <v>8526</v>
      </c>
      <c r="AS816" t="s">
        <v>74</v>
      </c>
      <c r="AT816" t="s">
        <v>74</v>
      </c>
      <c r="AU816">
        <v>1994</v>
      </c>
      <c r="AV816" t="s">
        <v>74</v>
      </c>
      <c r="AW816">
        <v>223</v>
      </c>
      <c r="AX816" t="s">
        <v>74</v>
      </c>
      <c r="AY816" t="s">
        <v>74</v>
      </c>
      <c r="AZ816" t="s">
        <v>74</v>
      </c>
      <c r="BA816" t="s">
        <v>74</v>
      </c>
      <c r="BB816">
        <v>53</v>
      </c>
      <c r="BC816">
        <v>60</v>
      </c>
      <c r="BD816" t="s">
        <v>74</v>
      </c>
      <c r="BE816" t="s">
        <v>74</v>
      </c>
      <c r="BF816" t="s">
        <v>74</v>
      </c>
      <c r="BG816" t="s">
        <v>74</v>
      </c>
      <c r="BH816" t="s">
        <v>74</v>
      </c>
      <c r="BI816">
        <v>8</v>
      </c>
      <c r="BJ816" t="s">
        <v>8527</v>
      </c>
      <c r="BK816" t="s">
        <v>6008</v>
      </c>
      <c r="BL816" t="s">
        <v>8528</v>
      </c>
      <c r="BM816" t="s">
        <v>8529</v>
      </c>
      <c r="BN816" t="s">
        <v>74</v>
      </c>
      <c r="BO816" t="s">
        <v>74</v>
      </c>
      <c r="BP816" t="s">
        <v>74</v>
      </c>
      <c r="BQ816" t="s">
        <v>74</v>
      </c>
      <c r="BR816" t="s">
        <v>96</v>
      </c>
      <c r="BS816" t="s">
        <v>8533</v>
      </c>
      <c r="BT816" t="str">
        <f>HYPERLINK("https%3A%2F%2Fwww.webofscience.com%2Fwos%2Fwoscc%2Ffull-record%2FWOS:A1994BD12J00006","View Full Record in Web of Science")</f>
        <v>View Full Record in Web of Science</v>
      </c>
    </row>
    <row r="817" spans="1:72" x14ac:dyDescent="0.15">
      <c r="A817" t="s">
        <v>5988</v>
      </c>
      <c r="B817" t="s">
        <v>8534</v>
      </c>
      <c r="C817" t="s">
        <v>74</v>
      </c>
      <c r="D817" t="s">
        <v>8514</v>
      </c>
      <c r="E817" t="s">
        <v>74</v>
      </c>
      <c r="F817" t="s">
        <v>8534</v>
      </c>
      <c r="G817" t="s">
        <v>74</v>
      </c>
      <c r="H817" t="s">
        <v>74</v>
      </c>
      <c r="I817" t="s">
        <v>8535</v>
      </c>
      <c r="J817" t="s">
        <v>8516</v>
      </c>
      <c r="K817" t="s">
        <v>8517</v>
      </c>
      <c r="L817" t="s">
        <v>74</v>
      </c>
      <c r="M817" t="s">
        <v>77</v>
      </c>
      <c r="N817" t="s">
        <v>5994</v>
      </c>
      <c r="O817" t="s">
        <v>8518</v>
      </c>
      <c r="P817" t="s">
        <v>8519</v>
      </c>
      <c r="Q817" t="s">
        <v>8520</v>
      </c>
      <c r="R817" t="s">
        <v>74</v>
      </c>
      <c r="S817" t="s">
        <v>74</v>
      </c>
      <c r="T817" t="s">
        <v>74</v>
      </c>
      <c r="U817" t="s">
        <v>74</v>
      </c>
      <c r="V817" t="s">
        <v>74</v>
      </c>
      <c r="W817" t="s">
        <v>8536</v>
      </c>
      <c r="X817" t="s">
        <v>8537</v>
      </c>
      <c r="Y817" t="s">
        <v>74</v>
      </c>
      <c r="Z817" t="s">
        <v>74</v>
      </c>
      <c r="AA817" t="s">
        <v>74</v>
      </c>
      <c r="AB817" t="s">
        <v>74</v>
      </c>
      <c r="AC817" t="s">
        <v>74</v>
      </c>
      <c r="AD817" t="s">
        <v>74</v>
      </c>
      <c r="AE817" t="s">
        <v>74</v>
      </c>
      <c r="AF817" t="s">
        <v>74</v>
      </c>
      <c r="AG817">
        <v>0</v>
      </c>
      <c r="AH817">
        <v>1</v>
      </c>
      <c r="AI817">
        <v>1</v>
      </c>
      <c r="AJ817">
        <v>0</v>
      </c>
      <c r="AK817">
        <v>0</v>
      </c>
      <c r="AL817" t="s">
        <v>8521</v>
      </c>
      <c r="AM817" t="s">
        <v>8522</v>
      </c>
      <c r="AN817" t="s">
        <v>8523</v>
      </c>
      <c r="AO817" t="s">
        <v>8524</v>
      </c>
      <c r="AP817" t="s">
        <v>74</v>
      </c>
      <c r="AQ817" t="s">
        <v>8525</v>
      </c>
      <c r="AR817" t="s">
        <v>8526</v>
      </c>
      <c r="AS817" t="s">
        <v>74</v>
      </c>
      <c r="AT817" t="s">
        <v>74</v>
      </c>
      <c r="AU817">
        <v>1994</v>
      </c>
      <c r="AV817" t="s">
        <v>74</v>
      </c>
      <c r="AW817">
        <v>223</v>
      </c>
      <c r="AX817" t="s">
        <v>74</v>
      </c>
      <c r="AY817" t="s">
        <v>74</v>
      </c>
      <c r="AZ817" t="s">
        <v>74</v>
      </c>
      <c r="BA817" t="s">
        <v>74</v>
      </c>
      <c r="BB817">
        <v>61</v>
      </c>
      <c r="BC817">
        <v>67</v>
      </c>
      <c r="BD817" t="s">
        <v>74</v>
      </c>
      <c r="BE817" t="s">
        <v>74</v>
      </c>
      <c r="BF817" t="s">
        <v>74</v>
      </c>
      <c r="BG817" t="s">
        <v>74</v>
      </c>
      <c r="BH817" t="s">
        <v>74</v>
      </c>
      <c r="BI817">
        <v>7</v>
      </c>
      <c r="BJ817" t="s">
        <v>8527</v>
      </c>
      <c r="BK817" t="s">
        <v>6008</v>
      </c>
      <c r="BL817" t="s">
        <v>8528</v>
      </c>
      <c r="BM817" t="s">
        <v>8529</v>
      </c>
      <c r="BN817" t="s">
        <v>74</v>
      </c>
      <c r="BO817" t="s">
        <v>74</v>
      </c>
      <c r="BP817" t="s">
        <v>74</v>
      </c>
      <c r="BQ817" t="s">
        <v>74</v>
      </c>
      <c r="BR817" t="s">
        <v>96</v>
      </c>
      <c r="BS817" t="s">
        <v>8538</v>
      </c>
      <c r="BT817" t="str">
        <f>HYPERLINK("https%3A%2F%2Fwww.webofscience.com%2Fwos%2Fwoscc%2Ffull-record%2FWOS:A1994BD12J00007","View Full Record in Web of Science")</f>
        <v>View Full Record in Web of Science</v>
      </c>
    </row>
    <row r="818" spans="1:72" x14ac:dyDescent="0.15">
      <c r="A818" t="s">
        <v>5988</v>
      </c>
      <c r="B818" t="s">
        <v>8539</v>
      </c>
      <c r="C818" t="s">
        <v>74</v>
      </c>
      <c r="D818" t="s">
        <v>8540</v>
      </c>
      <c r="E818" t="s">
        <v>74</v>
      </c>
      <c r="F818" t="s">
        <v>8539</v>
      </c>
      <c r="G818" t="s">
        <v>74</v>
      </c>
      <c r="H818" t="s">
        <v>74</v>
      </c>
      <c r="I818" t="s">
        <v>8541</v>
      </c>
      <c r="J818" t="s">
        <v>8542</v>
      </c>
      <c r="K818" t="s">
        <v>8543</v>
      </c>
      <c r="L818" t="s">
        <v>74</v>
      </c>
      <c r="M818" t="s">
        <v>77</v>
      </c>
      <c r="N818" t="s">
        <v>5994</v>
      </c>
      <c r="O818" t="s">
        <v>8544</v>
      </c>
      <c r="P818" t="s">
        <v>8545</v>
      </c>
      <c r="Q818" t="s">
        <v>8546</v>
      </c>
      <c r="R818" t="s">
        <v>74</v>
      </c>
      <c r="S818" t="s">
        <v>8547</v>
      </c>
      <c r="T818" t="s">
        <v>74</v>
      </c>
      <c r="U818" t="s">
        <v>74</v>
      </c>
      <c r="V818" t="s">
        <v>74</v>
      </c>
      <c r="W818" t="s">
        <v>8548</v>
      </c>
      <c r="X818" t="s">
        <v>3581</v>
      </c>
      <c r="Y818" t="s">
        <v>74</v>
      </c>
      <c r="Z818" t="s">
        <v>74</v>
      </c>
      <c r="AA818" t="s">
        <v>74</v>
      </c>
      <c r="AB818" t="s">
        <v>74</v>
      </c>
      <c r="AC818" t="s">
        <v>74</v>
      </c>
      <c r="AD818" t="s">
        <v>74</v>
      </c>
      <c r="AE818" t="s">
        <v>74</v>
      </c>
      <c r="AF818" t="s">
        <v>74</v>
      </c>
      <c r="AG818">
        <v>0</v>
      </c>
      <c r="AH818">
        <v>0</v>
      </c>
      <c r="AI818">
        <v>0</v>
      </c>
      <c r="AJ818">
        <v>0</v>
      </c>
      <c r="AK818">
        <v>0</v>
      </c>
      <c r="AL818" t="s">
        <v>6926</v>
      </c>
      <c r="AM818" t="s">
        <v>109</v>
      </c>
      <c r="AN818" t="s">
        <v>6996</v>
      </c>
      <c r="AO818" t="s">
        <v>74</v>
      </c>
      <c r="AP818" t="s">
        <v>74</v>
      </c>
      <c r="AQ818" t="s">
        <v>8549</v>
      </c>
      <c r="AR818" t="s">
        <v>8550</v>
      </c>
      <c r="AS818" t="s">
        <v>74</v>
      </c>
      <c r="AT818" t="s">
        <v>74</v>
      </c>
      <c r="AU818">
        <v>1994</v>
      </c>
      <c r="AV818">
        <v>5</v>
      </c>
      <c r="AW818" t="s">
        <v>74</v>
      </c>
      <c r="AX818" t="s">
        <v>74</v>
      </c>
      <c r="AY818" t="s">
        <v>74</v>
      </c>
      <c r="AZ818" t="s">
        <v>74</v>
      </c>
      <c r="BA818" t="s">
        <v>74</v>
      </c>
      <c r="BB818">
        <v>261</v>
      </c>
      <c r="BC818">
        <v>264</v>
      </c>
      <c r="BD818" t="s">
        <v>74</v>
      </c>
      <c r="BE818" t="s">
        <v>74</v>
      </c>
      <c r="BF818" t="s">
        <v>74</v>
      </c>
      <c r="BG818" t="s">
        <v>74</v>
      </c>
      <c r="BH818" t="s">
        <v>74</v>
      </c>
      <c r="BI818">
        <v>4</v>
      </c>
      <c r="BJ818" t="s">
        <v>8551</v>
      </c>
      <c r="BK818" t="s">
        <v>6008</v>
      </c>
      <c r="BL818" t="s">
        <v>8551</v>
      </c>
      <c r="BM818" t="s">
        <v>8552</v>
      </c>
      <c r="BN818" t="s">
        <v>74</v>
      </c>
      <c r="BO818" t="s">
        <v>74</v>
      </c>
      <c r="BP818" t="s">
        <v>74</v>
      </c>
      <c r="BQ818" t="s">
        <v>74</v>
      </c>
      <c r="BR818" t="s">
        <v>96</v>
      </c>
      <c r="BS818" t="s">
        <v>8553</v>
      </c>
      <c r="BT818" t="str">
        <f>HYPERLINK("https%3A%2F%2Fwww.webofscience.com%2Fwos%2Fwoscc%2Ffull-record%2FWOS:A1994BB79N00043","View Full Record in Web of Science")</f>
        <v>View Full Record in Web of Science</v>
      </c>
    </row>
    <row r="819" spans="1:72" x14ac:dyDescent="0.15">
      <c r="A819" t="s">
        <v>5988</v>
      </c>
      <c r="B819" t="s">
        <v>8554</v>
      </c>
      <c r="C819" t="s">
        <v>74</v>
      </c>
      <c r="D819" t="s">
        <v>8540</v>
      </c>
      <c r="E819" t="s">
        <v>74</v>
      </c>
      <c r="F819" t="s">
        <v>8554</v>
      </c>
      <c r="G819" t="s">
        <v>74</v>
      </c>
      <c r="H819" t="s">
        <v>74</v>
      </c>
      <c r="I819" t="s">
        <v>8555</v>
      </c>
      <c r="J819" t="s">
        <v>8542</v>
      </c>
      <c r="K819" t="s">
        <v>8543</v>
      </c>
      <c r="L819" t="s">
        <v>74</v>
      </c>
      <c r="M819" t="s">
        <v>77</v>
      </c>
      <c r="N819" t="s">
        <v>5994</v>
      </c>
      <c r="O819" t="s">
        <v>8544</v>
      </c>
      <c r="P819" t="s">
        <v>8545</v>
      </c>
      <c r="Q819" t="s">
        <v>8546</v>
      </c>
      <c r="R819" t="s">
        <v>74</v>
      </c>
      <c r="S819" t="s">
        <v>8547</v>
      </c>
      <c r="T819" t="s">
        <v>74</v>
      </c>
      <c r="U819" t="s">
        <v>74</v>
      </c>
      <c r="V819" t="s">
        <v>74</v>
      </c>
      <c r="W819" t="s">
        <v>8556</v>
      </c>
      <c r="X819" t="s">
        <v>74</v>
      </c>
      <c r="Y819" t="s">
        <v>74</v>
      </c>
      <c r="Z819" t="s">
        <v>74</v>
      </c>
      <c r="AA819" t="s">
        <v>74</v>
      </c>
      <c r="AB819" t="s">
        <v>74</v>
      </c>
      <c r="AC819" t="s">
        <v>74</v>
      </c>
      <c r="AD819" t="s">
        <v>74</v>
      </c>
      <c r="AE819" t="s">
        <v>74</v>
      </c>
      <c r="AF819" t="s">
        <v>74</v>
      </c>
      <c r="AG819">
        <v>0</v>
      </c>
      <c r="AH819">
        <v>0</v>
      </c>
      <c r="AI819">
        <v>0</v>
      </c>
      <c r="AJ819">
        <v>0</v>
      </c>
      <c r="AK819">
        <v>0</v>
      </c>
      <c r="AL819" t="s">
        <v>6926</v>
      </c>
      <c r="AM819" t="s">
        <v>109</v>
      </c>
      <c r="AN819" t="s">
        <v>6996</v>
      </c>
      <c r="AO819" t="s">
        <v>74</v>
      </c>
      <c r="AP819" t="s">
        <v>74</v>
      </c>
      <c r="AQ819" t="s">
        <v>8549</v>
      </c>
      <c r="AR819" t="s">
        <v>8550</v>
      </c>
      <c r="AS819" t="s">
        <v>74</v>
      </c>
      <c r="AT819" t="s">
        <v>74</v>
      </c>
      <c r="AU819">
        <v>1994</v>
      </c>
      <c r="AV819">
        <v>5</v>
      </c>
      <c r="AW819" t="s">
        <v>74</v>
      </c>
      <c r="AX819" t="s">
        <v>74</v>
      </c>
      <c r="AY819" t="s">
        <v>74</v>
      </c>
      <c r="AZ819" t="s">
        <v>74</v>
      </c>
      <c r="BA819" t="s">
        <v>74</v>
      </c>
      <c r="BB819">
        <v>675</v>
      </c>
      <c r="BC819">
        <v>679</v>
      </c>
      <c r="BD819" t="s">
        <v>74</v>
      </c>
      <c r="BE819" t="s">
        <v>74</v>
      </c>
      <c r="BF819" t="s">
        <v>74</v>
      </c>
      <c r="BG819" t="s">
        <v>74</v>
      </c>
      <c r="BH819" t="s">
        <v>74</v>
      </c>
      <c r="BI819">
        <v>5</v>
      </c>
      <c r="BJ819" t="s">
        <v>8551</v>
      </c>
      <c r="BK819" t="s">
        <v>6008</v>
      </c>
      <c r="BL819" t="s">
        <v>8551</v>
      </c>
      <c r="BM819" t="s">
        <v>8552</v>
      </c>
      <c r="BN819" t="s">
        <v>74</v>
      </c>
      <c r="BO819" t="s">
        <v>74</v>
      </c>
      <c r="BP819" t="s">
        <v>74</v>
      </c>
      <c r="BQ819" t="s">
        <v>74</v>
      </c>
      <c r="BR819" t="s">
        <v>96</v>
      </c>
      <c r="BS819" t="s">
        <v>8557</v>
      </c>
      <c r="BT819" t="str">
        <f>HYPERLINK("https%3A%2F%2Fwww.webofscience.com%2Fwos%2Fwoscc%2Ffull-record%2FWOS:A1994BB79N00112","View Full Record in Web of Science")</f>
        <v>View Full Record in Web of Science</v>
      </c>
    </row>
    <row r="820" spans="1:72" x14ac:dyDescent="0.15">
      <c r="A820" t="s">
        <v>5988</v>
      </c>
      <c r="B820" t="s">
        <v>8558</v>
      </c>
      <c r="C820" t="s">
        <v>74</v>
      </c>
      <c r="D820" t="s">
        <v>8559</v>
      </c>
      <c r="E820" t="s">
        <v>74</v>
      </c>
      <c r="F820" t="s">
        <v>8558</v>
      </c>
      <c r="G820" t="s">
        <v>74</v>
      </c>
      <c r="H820" t="s">
        <v>74</v>
      </c>
      <c r="I820" t="s">
        <v>8560</v>
      </c>
      <c r="J820" t="s">
        <v>8561</v>
      </c>
      <c r="K820" t="s">
        <v>74</v>
      </c>
      <c r="L820" t="s">
        <v>74</v>
      </c>
      <c r="M820" t="s">
        <v>77</v>
      </c>
      <c r="N820" t="s">
        <v>5994</v>
      </c>
      <c r="O820" t="s">
        <v>8562</v>
      </c>
      <c r="P820" t="s">
        <v>6790</v>
      </c>
      <c r="Q820" t="s">
        <v>8563</v>
      </c>
      <c r="R820" t="s">
        <v>74</v>
      </c>
      <c r="S820" t="s">
        <v>8564</v>
      </c>
      <c r="T820" t="s">
        <v>74</v>
      </c>
      <c r="U820" t="s">
        <v>74</v>
      </c>
      <c r="V820" t="s">
        <v>74</v>
      </c>
      <c r="W820" t="s">
        <v>8565</v>
      </c>
      <c r="X820" t="s">
        <v>74</v>
      </c>
      <c r="Y820" t="s">
        <v>74</v>
      </c>
      <c r="Z820" t="s">
        <v>74</v>
      </c>
      <c r="AA820" t="s">
        <v>74</v>
      </c>
      <c r="AB820" t="s">
        <v>74</v>
      </c>
      <c r="AC820" t="s">
        <v>74</v>
      </c>
      <c r="AD820" t="s">
        <v>74</v>
      </c>
      <c r="AE820" t="s">
        <v>74</v>
      </c>
      <c r="AF820" t="s">
        <v>74</v>
      </c>
      <c r="AG820">
        <v>0</v>
      </c>
      <c r="AH820">
        <v>15</v>
      </c>
      <c r="AI820">
        <v>18</v>
      </c>
      <c r="AJ820">
        <v>0</v>
      </c>
      <c r="AK820">
        <v>1</v>
      </c>
      <c r="AL820" t="s">
        <v>631</v>
      </c>
      <c r="AM820" t="s">
        <v>927</v>
      </c>
      <c r="AN820" t="s">
        <v>8566</v>
      </c>
      <c r="AO820" t="s">
        <v>74</v>
      </c>
      <c r="AP820" t="s">
        <v>74</v>
      </c>
      <c r="AQ820" t="s">
        <v>8567</v>
      </c>
      <c r="AR820" t="s">
        <v>74</v>
      </c>
      <c r="AS820" t="s">
        <v>74</v>
      </c>
      <c r="AT820" t="s">
        <v>74</v>
      </c>
      <c r="AU820">
        <v>1994</v>
      </c>
      <c r="AV820" t="s">
        <v>74</v>
      </c>
      <c r="AW820" t="s">
        <v>74</v>
      </c>
      <c r="AX820" t="s">
        <v>74</v>
      </c>
      <c r="AY820" t="s">
        <v>74</v>
      </c>
      <c r="AZ820" t="s">
        <v>74</v>
      </c>
      <c r="BA820" t="s">
        <v>74</v>
      </c>
      <c r="BB820">
        <v>11</v>
      </c>
      <c r="BC820">
        <v>24</v>
      </c>
      <c r="BD820" t="s">
        <v>74</v>
      </c>
      <c r="BE820" t="s">
        <v>74</v>
      </c>
      <c r="BF820" t="s">
        <v>74</v>
      </c>
      <c r="BG820" t="s">
        <v>74</v>
      </c>
      <c r="BH820" t="s">
        <v>74</v>
      </c>
      <c r="BI820">
        <v>14</v>
      </c>
      <c r="BJ820" t="s">
        <v>8568</v>
      </c>
      <c r="BK820" t="s">
        <v>6008</v>
      </c>
      <c r="BL820" t="s">
        <v>8569</v>
      </c>
      <c r="BM820" t="s">
        <v>8570</v>
      </c>
      <c r="BN820" t="s">
        <v>74</v>
      </c>
      <c r="BO820" t="s">
        <v>74</v>
      </c>
      <c r="BP820" t="s">
        <v>74</v>
      </c>
      <c r="BQ820" t="s">
        <v>74</v>
      </c>
      <c r="BR820" t="s">
        <v>96</v>
      </c>
      <c r="BS820" t="s">
        <v>8571</v>
      </c>
      <c r="BT820" t="str">
        <f>HYPERLINK("https%3A%2F%2Fwww.webofscience.com%2Fwos%2Fwoscc%2Ffull-record%2FWOS:A1994BA32E00002","View Full Record in Web of Science")</f>
        <v>View Full Record in Web of Science</v>
      </c>
    </row>
    <row r="821" spans="1:72" x14ac:dyDescent="0.15">
      <c r="A821" t="s">
        <v>5988</v>
      </c>
      <c r="B821" t="s">
        <v>8572</v>
      </c>
      <c r="C821" t="s">
        <v>74</v>
      </c>
      <c r="D821" t="s">
        <v>8559</v>
      </c>
      <c r="E821" t="s">
        <v>74</v>
      </c>
      <c r="F821" t="s">
        <v>8572</v>
      </c>
      <c r="G821" t="s">
        <v>74</v>
      </c>
      <c r="H821" t="s">
        <v>74</v>
      </c>
      <c r="I821" t="s">
        <v>8573</v>
      </c>
      <c r="J821" t="s">
        <v>8561</v>
      </c>
      <c r="K821" t="s">
        <v>74</v>
      </c>
      <c r="L821" t="s">
        <v>74</v>
      </c>
      <c r="M821" t="s">
        <v>77</v>
      </c>
      <c r="N821" t="s">
        <v>5994</v>
      </c>
      <c r="O821" t="s">
        <v>8562</v>
      </c>
      <c r="P821" t="s">
        <v>6790</v>
      </c>
      <c r="Q821" t="s">
        <v>8563</v>
      </c>
      <c r="R821" t="s">
        <v>74</v>
      </c>
      <c r="S821" t="s">
        <v>8564</v>
      </c>
      <c r="T821" t="s">
        <v>74</v>
      </c>
      <c r="U821" t="s">
        <v>74</v>
      </c>
      <c r="V821" t="s">
        <v>74</v>
      </c>
      <c r="W821" t="s">
        <v>8574</v>
      </c>
      <c r="X821" t="s">
        <v>2494</v>
      </c>
      <c r="Y821" t="s">
        <v>74</v>
      </c>
      <c r="Z821" t="s">
        <v>74</v>
      </c>
      <c r="AA821" t="s">
        <v>74</v>
      </c>
      <c r="AB821" t="s">
        <v>74</v>
      </c>
      <c r="AC821" t="s">
        <v>74</v>
      </c>
      <c r="AD821" t="s">
        <v>74</v>
      </c>
      <c r="AE821" t="s">
        <v>74</v>
      </c>
      <c r="AF821" t="s">
        <v>74</v>
      </c>
      <c r="AG821">
        <v>0</v>
      </c>
      <c r="AH821">
        <v>0</v>
      </c>
      <c r="AI821">
        <v>0</v>
      </c>
      <c r="AJ821">
        <v>0</v>
      </c>
      <c r="AK821">
        <v>0</v>
      </c>
      <c r="AL821" t="s">
        <v>631</v>
      </c>
      <c r="AM821" t="s">
        <v>927</v>
      </c>
      <c r="AN821" t="s">
        <v>8566</v>
      </c>
      <c r="AO821" t="s">
        <v>74</v>
      </c>
      <c r="AP821" t="s">
        <v>74</v>
      </c>
      <c r="AQ821" t="s">
        <v>8567</v>
      </c>
      <c r="AR821" t="s">
        <v>74</v>
      </c>
      <c r="AS821" t="s">
        <v>74</v>
      </c>
      <c r="AT821" t="s">
        <v>74</v>
      </c>
      <c r="AU821">
        <v>1994</v>
      </c>
      <c r="AV821" t="s">
        <v>74</v>
      </c>
      <c r="AW821" t="s">
        <v>74</v>
      </c>
      <c r="AX821" t="s">
        <v>74</v>
      </c>
      <c r="AY821" t="s">
        <v>74</v>
      </c>
      <c r="AZ821" t="s">
        <v>74</v>
      </c>
      <c r="BA821" t="s">
        <v>74</v>
      </c>
      <c r="BB821">
        <v>45</v>
      </c>
      <c r="BC821">
        <v>46</v>
      </c>
      <c r="BD821" t="s">
        <v>74</v>
      </c>
      <c r="BE821" t="s">
        <v>74</v>
      </c>
      <c r="BF821" t="s">
        <v>74</v>
      </c>
      <c r="BG821" t="s">
        <v>74</v>
      </c>
      <c r="BH821" t="s">
        <v>74</v>
      </c>
      <c r="BI821">
        <v>2</v>
      </c>
      <c r="BJ821" t="s">
        <v>8568</v>
      </c>
      <c r="BK821" t="s">
        <v>6008</v>
      </c>
      <c r="BL821" t="s">
        <v>8569</v>
      </c>
      <c r="BM821" t="s">
        <v>8570</v>
      </c>
      <c r="BN821" t="s">
        <v>74</v>
      </c>
      <c r="BO821" t="s">
        <v>74</v>
      </c>
      <c r="BP821" t="s">
        <v>74</v>
      </c>
      <c r="BQ821" t="s">
        <v>74</v>
      </c>
      <c r="BR821" t="s">
        <v>96</v>
      </c>
      <c r="BS821" t="s">
        <v>8575</v>
      </c>
      <c r="BT821" t="str">
        <f>HYPERLINK("https%3A%2F%2Fwww.webofscience.com%2Fwos%2Fwoscc%2Ffull-record%2FWOS:A1994BA32E00004","View Full Record in Web of Science")</f>
        <v>View Full Record in Web of Science</v>
      </c>
    </row>
    <row r="822" spans="1:72" x14ac:dyDescent="0.15">
      <c r="A822" t="s">
        <v>5988</v>
      </c>
      <c r="B822" t="s">
        <v>8576</v>
      </c>
      <c r="C822" t="s">
        <v>74</v>
      </c>
      <c r="D822" t="s">
        <v>8559</v>
      </c>
      <c r="E822" t="s">
        <v>74</v>
      </c>
      <c r="F822" t="s">
        <v>8576</v>
      </c>
      <c r="G822" t="s">
        <v>74</v>
      </c>
      <c r="H822" t="s">
        <v>74</v>
      </c>
      <c r="I822" t="s">
        <v>8577</v>
      </c>
      <c r="J822" t="s">
        <v>8561</v>
      </c>
      <c r="K822" t="s">
        <v>74</v>
      </c>
      <c r="L822" t="s">
        <v>74</v>
      </c>
      <c r="M822" t="s">
        <v>77</v>
      </c>
      <c r="N822" t="s">
        <v>5994</v>
      </c>
      <c r="O822" t="s">
        <v>8562</v>
      </c>
      <c r="P822" t="s">
        <v>6790</v>
      </c>
      <c r="Q822" t="s">
        <v>8563</v>
      </c>
      <c r="R822" t="s">
        <v>74</v>
      </c>
      <c r="S822" t="s">
        <v>8564</v>
      </c>
      <c r="T822" t="s">
        <v>74</v>
      </c>
      <c r="U822" t="s">
        <v>74</v>
      </c>
      <c r="V822" t="s">
        <v>74</v>
      </c>
      <c r="W822" t="s">
        <v>907</v>
      </c>
      <c r="X822" t="s">
        <v>151</v>
      </c>
      <c r="Y822" t="s">
        <v>74</v>
      </c>
      <c r="Z822" t="s">
        <v>74</v>
      </c>
      <c r="AA822" t="s">
        <v>4517</v>
      </c>
      <c r="AB822" t="s">
        <v>74</v>
      </c>
      <c r="AC822" t="s">
        <v>74</v>
      </c>
      <c r="AD822" t="s">
        <v>74</v>
      </c>
      <c r="AE822" t="s">
        <v>74</v>
      </c>
      <c r="AF822" t="s">
        <v>74</v>
      </c>
      <c r="AG822">
        <v>0</v>
      </c>
      <c r="AH822">
        <v>21</v>
      </c>
      <c r="AI822">
        <v>24</v>
      </c>
      <c r="AJ822">
        <v>0</v>
      </c>
      <c r="AK822">
        <v>1</v>
      </c>
      <c r="AL822" t="s">
        <v>631</v>
      </c>
      <c r="AM822" t="s">
        <v>927</v>
      </c>
      <c r="AN822" t="s">
        <v>8566</v>
      </c>
      <c r="AO822" t="s">
        <v>74</v>
      </c>
      <c r="AP822" t="s">
        <v>74</v>
      </c>
      <c r="AQ822" t="s">
        <v>8567</v>
      </c>
      <c r="AR822" t="s">
        <v>74</v>
      </c>
      <c r="AS822" t="s">
        <v>74</v>
      </c>
      <c r="AT822" t="s">
        <v>74</v>
      </c>
      <c r="AU822">
        <v>1994</v>
      </c>
      <c r="AV822" t="s">
        <v>74</v>
      </c>
      <c r="AW822" t="s">
        <v>74</v>
      </c>
      <c r="AX822" t="s">
        <v>74</v>
      </c>
      <c r="AY822" t="s">
        <v>74</v>
      </c>
      <c r="AZ822" t="s">
        <v>74</v>
      </c>
      <c r="BA822" t="s">
        <v>74</v>
      </c>
      <c r="BB822">
        <v>49</v>
      </c>
      <c r="BC822">
        <v>61</v>
      </c>
      <c r="BD822" t="s">
        <v>74</v>
      </c>
      <c r="BE822" t="s">
        <v>74</v>
      </c>
      <c r="BF822" t="s">
        <v>74</v>
      </c>
      <c r="BG822" t="s">
        <v>74</v>
      </c>
      <c r="BH822" t="s">
        <v>74</v>
      </c>
      <c r="BI822">
        <v>13</v>
      </c>
      <c r="BJ822" t="s">
        <v>8568</v>
      </c>
      <c r="BK822" t="s">
        <v>6008</v>
      </c>
      <c r="BL822" t="s">
        <v>8569</v>
      </c>
      <c r="BM822" t="s">
        <v>8570</v>
      </c>
      <c r="BN822" t="s">
        <v>74</v>
      </c>
      <c r="BO822" t="s">
        <v>74</v>
      </c>
      <c r="BP822" t="s">
        <v>74</v>
      </c>
      <c r="BQ822" t="s">
        <v>74</v>
      </c>
      <c r="BR822" t="s">
        <v>96</v>
      </c>
      <c r="BS822" t="s">
        <v>8578</v>
      </c>
      <c r="BT822" t="str">
        <f>HYPERLINK("https%3A%2F%2Fwww.webofscience.com%2Fwos%2Fwoscc%2Ffull-record%2FWOS:A1994BA32E00005","View Full Record in Web of Science")</f>
        <v>View Full Record in Web of Science</v>
      </c>
    </row>
    <row r="823" spans="1:72" x14ac:dyDescent="0.15">
      <c r="A823" t="s">
        <v>5988</v>
      </c>
      <c r="B823" t="s">
        <v>8579</v>
      </c>
      <c r="C823" t="s">
        <v>74</v>
      </c>
      <c r="D823" t="s">
        <v>8559</v>
      </c>
      <c r="E823" t="s">
        <v>74</v>
      </c>
      <c r="F823" t="s">
        <v>8579</v>
      </c>
      <c r="G823" t="s">
        <v>74</v>
      </c>
      <c r="H823" t="s">
        <v>74</v>
      </c>
      <c r="I823" t="s">
        <v>8580</v>
      </c>
      <c r="J823" t="s">
        <v>8561</v>
      </c>
      <c r="K823" t="s">
        <v>74</v>
      </c>
      <c r="L823" t="s">
        <v>74</v>
      </c>
      <c r="M823" t="s">
        <v>77</v>
      </c>
      <c r="N823" t="s">
        <v>5994</v>
      </c>
      <c r="O823" t="s">
        <v>8562</v>
      </c>
      <c r="P823" t="s">
        <v>6790</v>
      </c>
      <c r="Q823" t="s">
        <v>8563</v>
      </c>
      <c r="R823" t="s">
        <v>74</v>
      </c>
      <c r="S823" t="s">
        <v>8564</v>
      </c>
      <c r="T823" t="s">
        <v>74</v>
      </c>
      <c r="U823" t="s">
        <v>74</v>
      </c>
      <c r="V823" t="s">
        <v>74</v>
      </c>
      <c r="W823" t="s">
        <v>8581</v>
      </c>
      <c r="X823" t="s">
        <v>8582</v>
      </c>
      <c r="Y823" t="s">
        <v>74</v>
      </c>
      <c r="Z823" t="s">
        <v>74</v>
      </c>
      <c r="AA823" t="s">
        <v>74</v>
      </c>
      <c r="AB823" t="s">
        <v>74</v>
      </c>
      <c r="AC823" t="s">
        <v>74</v>
      </c>
      <c r="AD823" t="s">
        <v>74</v>
      </c>
      <c r="AE823" t="s">
        <v>74</v>
      </c>
      <c r="AF823" t="s">
        <v>74</v>
      </c>
      <c r="AG823">
        <v>0</v>
      </c>
      <c r="AH823">
        <v>20</v>
      </c>
      <c r="AI823">
        <v>20</v>
      </c>
      <c r="AJ823">
        <v>0</v>
      </c>
      <c r="AK823">
        <v>0</v>
      </c>
      <c r="AL823" t="s">
        <v>631</v>
      </c>
      <c r="AM823" t="s">
        <v>927</v>
      </c>
      <c r="AN823" t="s">
        <v>8566</v>
      </c>
      <c r="AO823" t="s">
        <v>74</v>
      </c>
      <c r="AP823" t="s">
        <v>74</v>
      </c>
      <c r="AQ823" t="s">
        <v>8567</v>
      </c>
      <c r="AR823" t="s">
        <v>74</v>
      </c>
      <c r="AS823" t="s">
        <v>74</v>
      </c>
      <c r="AT823" t="s">
        <v>74</v>
      </c>
      <c r="AU823">
        <v>1994</v>
      </c>
      <c r="AV823" t="s">
        <v>74</v>
      </c>
      <c r="AW823" t="s">
        <v>74</v>
      </c>
      <c r="AX823" t="s">
        <v>74</v>
      </c>
      <c r="AY823" t="s">
        <v>74</v>
      </c>
      <c r="AZ823" t="s">
        <v>74</v>
      </c>
      <c r="BA823" t="s">
        <v>74</v>
      </c>
      <c r="BB823">
        <v>63</v>
      </c>
      <c r="BC823" t="s">
        <v>200</v>
      </c>
      <c r="BD823" t="s">
        <v>74</v>
      </c>
      <c r="BE823" t="s">
        <v>74</v>
      </c>
      <c r="BF823" t="s">
        <v>74</v>
      </c>
      <c r="BG823" t="s">
        <v>74</v>
      </c>
      <c r="BH823" t="s">
        <v>74</v>
      </c>
      <c r="BI823">
        <v>0</v>
      </c>
      <c r="BJ823" t="s">
        <v>8568</v>
      </c>
      <c r="BK823" t="s">
        <v>6008</v>
      </c>
      <c r="BL823" t="s">
        <v>8569</v>
      </c>
      <c r="BM823" t="s">
        <v>8570</v>
      </c>
      <c r="BN823" t="s">
        <v>74</v>
      </c>
      <c r="BO823" t="s">
        <v>74</v>
      </c>
      <c r="BP823" t="s">
        <v>74</v>
      </c>
      <c r="BQ823" t="s">
        <v>74</v>
      </c>
      <c r="BR823" t="s">
        <v>96</v>
      </c>
      <c r="BS823" t="s">
        <v>8583</v>
      </c>
      <c r="BT823" t="str">
        <f>HYPERLINK("https%3A%2F%2Fwww.webofscience.com%2Fwos%2Fwoscc%2Ffull-record%2FWOS:A1994BA32E00006","View Full Record in Web of Science")</f>
        <v>View Full Record in Web of Science</v>
      </c>
    </row>
    <row r="824" spans="1:72" x14ac:dyDescent="0.15">
      <c r="A824" t="s">
        <v>5988</v>
      </c>
      <c r="B824" t="s">
        <v>8584</v>
      </c>
      <c r="C824" t="s">
        <v>74</v>
      </c>
      <c r="D824" t="s">
        <v>8559</v>
      </c>
      <c r="E824" t="s">
        <v>74</v>
      </c>
      <c r="F824" t="s">
        <v>8584</v>
      </c>
      <c r="G824" t="s">
        <v>74</v>
      </c>
      <c r="H824" t="s">
        <v>74</v>
      </c>
      <c r="I824" t="s">
        <v>8585</v>
      </c>
      <c r="J824" t="s">
        <v>8561</v>
      </c>
      <c r="K824" t="s">
        <v>74</v>
      </c>
      <c r="L824" t="s">
        <v>74</v>
      </c>
      <c r="M824" t="s">
        <v>77</v>
      </c>
      <c r="N824" t="s">
        <v>5994</v>
      </c>
      <c r="O824" t="s">
        <v>8562</v>
      </c>
      <c r="P824" t="s">
        <v>6790</v>
      </c>
      <c r="Q824" t="s">
        <v>8563</v>
      </c>
      <c r="R824" t="s">
        <v>74</v>
      </c>
      <c r="S824" t="s">
        <v>8564</v>
      </c>
      <c r="T824" t="s">
        <v>74</v>
      </c>
      <c r="U824" t="s">
        <v>74</v>
      </c>
      <c r="V824" t="s">
        <v>74</v>
      </c>
      <c r="W824" t="s">
        <v>8586</v>
      </c>
      <c r="X824" t="s">
        <v>2494</v>
      </c>
      <c r="Y824" t="s">
        <v>74</v>
      </c>
      <c r="Z824" t="s">
        <v>74</v>
      </c>
      <c r="AA824" t="s">
        <v>74</v>
      </c>
      <c r="AB824" t="s">
        <v>74</v>
      </c>
      <c r="AC824" t="s">
        <v>74</v>
      </c>
      <c r="AD824" t="s">
        <v>74</v>
      </c>
      <c r="AE824" t="s">
        <v>74</v>
      </c>
      <c r="AF824" t="s">
        <v>74</v>
      </c>
      <c r="AG824">
        <v>0</v>
      </c>
      <c r="AH824">
        <v>31</v>
      </c>
      <c r="AI824">
        <v>36</v>
      </c>
      <c r="AJ824">
        <v>0</v>
      </c>
      <c r="AK824">
        <v>0</v>
      </c>
      <c r="AL824" t="s">
        <v>631</v>
      </c>
      <c r="AM824" t="s">
        <v>927</v>
      </c>
      <c r="AN824" t="s">
        <v>8566</v>
      </c>
      <c r="AO824" t="s">
        <v>74</v>
      </c>
      <c r="AP824" t="s">
        <v>74</v>
      </c>
      <c r="AQ824" t="s">
        <v>8567</v>
      </c>
      <c r="AR824" t="s">
        <v>74</v>
      </c>
      <c r="AS824" t="s">
        <v>74</v>
      </c>
      <c r="AT824" t="s">
        <v>74</v>
      </c>
      <c r="AU824">
        <v>1994</v>
      </c>
      <c r="AV824" t="s">
        <v>74</v>
      </c>
      <c r="AW824" t="s">
        <v>74</v>
      </c>
      <c r="AX824" t="s">
        <v>74</v>
      </c>
      <c r="AY824" t="s">
        <v>74</v>
      </c>
      <c r="AZ824" t="s">
        <v>74</v>
      </c>
      <c r="BA824" t="s">
        <v>74</v>
      </c>
      <c r="BB824">
        <v>79</v>
      </c>
      <c r="BC824">
        <v>92</v>
      </c>
      <c r="BD824" t="s">
        <v>74</v>
      </c>
      <c r="BE824" t="s">
        <v>74</v>
      </c>
      <c r="BF824" t="s">
        <v>74</v>
      </c>
      <c r="BG824" t="s">
        <v>74</v>
      </c>
      <c r="BH824" t="s">
        <v>74</v>
      </c>
      <c r="BI824">
        <v>14</v>
      </c>
      <c r="BJ824" t="s">
        <v>8568</v>
      </c>
      <c r="BK824" t="s">
        <v>6008</v>
      </c>
      <c r="BL824" t="s">
        <v>8569</v>
      </c>
      <c r="BM824" t="s">
        <v>8570</v>
      </c>
      <c r="BN824" t="s">
        <v>74</v>
      </c>
      <c r="BO824" t="s">
        <v>74</v>
      </c>
      <c r="BP824" t="s">
        <v>74</v>
      </c>
      <c r="BQ824" t="s">
        <v>74</v>
      </c>
      <c r="BR824" t="s">
        <v>96</v>
      </c>
      <c r="BS824" t="s">
        <v>8587</v>
      </c>
      <c r="BT824" t="str">
        <f>HYPERLINK("https%3A%2F%2Fwww.webofscience.com%2Fwos%2Fwoscc%2Ffull-record%2FWOS:A1994BA32E00007","View Full Record in Web of Science")</f>
        <v>View Full Record in Web of Science</v>
      </c>
    </row>
    <row r="825" spans="1:72" x14ac:dyDescent="0.15">
      <c r="A825" t="s">
        <v>5988</v>
      </c>
      <c r="B825" t="s">
        <v>8588</v>
      </c>
      <c r="C825" t="s">
        <v>74</v>
      </c>
      <c r="D825" t="s">
        <v>8559</v>
      </c>
      <c r="E825" t="s">
        <v>74</v>
      </c>
      <c r="F825" t="s">
        <v>8588</v>
      </c>
      <c r="G825" t="s">
        <v>74</v>
      </c>
      <c r="H825" t="s">
        <v>74</v>
      </c>
      <c r="I825" t="s">
        <v>8589</v>
      </c>
      <c r="J825" t="s">
        <v>8561</v>
      </c>
      <c r="K825" t="s">
        <v>74</v>
      </c>
      <c r="L825" t="s">
        <v>74</v>
      </c>
      <c r="M825" t="s">
        <v>77</v>
      </c>
      <c r="N825" t="s">
        <v>5994</v>
      </c>
      <c r="O825" t="s">
        <v>8562</v>
      </c>
      <c r="P825" t="s">
        <v>6790</v>
      </c>
      <c r="Q825" t="s">
        <v>8563</v>
      </c>
      <c r="R825" t="s">
        <v>74</v>
      </c>
      <c r="S825" t="s">
        <v>8564</v>
      </c>
      <c r="T825" t="s">
        <v>74</v>
      </c>
      <c r="U825" t="s">
        <v>74</v>
      </c>
      <c r="V825" t="s">
        <v>74</v>
      </c>
      <c r="W825" t="s">
        <v>8590</v>
      </c>
      <c r="X825" t="s">
        <v>136</v>
      </c>
      <c r="Y825" t="s">
        <v>74</v>
      </c>
      <c r="Z825" t="s">
        <v>74</v>
      </c>
      <c r="AA825" t="s">
        <v>74</v>
      </c>
      <c r="AB825" t="s">
        <v>74</v>
      </c>
      <c r="AC825" t="s">
        <v>74</v>
      </c>
      <c r="AD825" t="s">
        <v>74</v>
      </c>
      <c r="AE825" t="s">
        <v>74</v>
      </c>
      <c r="AF825" t="s">
        <v>74</v>
      </c>
      <c r="AG825">
        <v>0</v>
      </c>
      <c r="AH825">
        <v>59</v>
      </c>
      <c r="AI825">
        <v>61</v>
      </c>
      <c r="AJ825">
        <v>0</v>
      </c>
      <c r="AK825">
        <v>4</v>
      </c>
      <c r="AL825" t="s">
        <v>631</v>
      </c>
      <c r="AM825" t="s">
        <v>927</v>
      </c>
      <c r="AN825" t="s">
        <v>8566</v>
      </c>
      <c r="AO825" t="s">
        <v>74</v>
      </c>
      <c r="AP825" t="s">
        <v>74</v>
      </c>
      <c r="AQ825" t="s">
        <v>8567</v>
      </c>
      <c r="AR825" t="s">
        <v>74</v>
      </c>
      <c r="AS825" t="s">
        <v>74</v>
      </c>
      <c r="AT825" t="s">
        <v>74</v>
      </c>
      <c r="AU825">
        <v>1994</v>
      </c>
      <c r="AV825" t="s">
        <v>74</v>
      </c>
      <c r="AW825" t="s">
        <v>74</v>
      </c>
      <c r="AX825" t="s">
        <v>74</v>
      </c>
      <c r="AY825" t="s">
        <v>74</v>
      </c>
      <c r="AZ825" t="s">
        <v>74</v>
      </c>
      <c r="BA825" t="s">
        <v>74</v>
      </c>
      <c r="BB825">
        <v>93</v>
      </c>
      <c r="BC825" t="s">
        <v>200</v>
      </c>
      <c r="BD825" t="s">
        <v>74</v>
      </c>
      <c r="BE825" t="s">
        <v>74</v>
      </c>
      <c r="BF825" t="s">
        <v>74</v>
      </c>
      <c r="BG825" t="s">
        <v>74</v>
      </c>
      <c r="BH825" t="s">
        <v>74</v>
      </c>
      <c r="BI825">
        <v>0</v>
      </c>
      <c r="BJ825" t="s">
        <v>8568</v>
      </c>
      <c r="BK825" t="s">
        <v>6008</v>
      </c>
      <c r="BL825" t="s">
        <v>8569</v>
      </c>
      <c r="BM825" t="s">
        <v>8570</v>
      </c>
      <c r="BN825" t="s">
        <v>74</v>
      </c>
      <c r="BO825" t="s">
        <v>74</v>
      </c>
      <c r="BP825" t="s">
        <v>74</v>
      </c>
      <c r="BQ825" t="s">
        <v>74</v>
      </c>
      <c r="BR825" t="s">
        <v>96</v>
      </c>
      <c r="BS825" t="s">
        <v>8591</v>
      </c>
      <c r="BT825" t="str">
        <f>HYPERLINK("https%3A%2F%2Fwww.webofscience.com%2Fwos%2Fwoscc%2Ffull-record%2FWOS:A1994BA32E00008","View Full Record in Web of Science")</f>
        <v>View Full Record in Web of Science</v>
      </c>
    </row>
    <row r="826" spans="1:72" x14ac:dyDescent="0.15">
      <c r="A826" t="s">
        <v>5988</v>
      </c>
      <c r="B826" t="s">
        <v>8592</v>
      </c>
      <c r="C826" t="s">
        <v>74</v>
      </c>
      <c r="D826" t="s">
        <v>8559</v>
      </c>
      <c r="E826" t="s">
        <v>74</v>
      </c>
      <c r="F826" t="s">
        <v>8592</v>
      </c>
      <c r="G826" t="s">
        <v>74</v>
      </c>
      <c r="H826" t="s">
        <v>74</v>
      </c>
      <c r="I826" t="s">
        <v>8593</v>
      </c>
      <c r="J826" t="s">
        <v>8561</v>
      </c>
      <c r="K826" t="s">
        <v>74</v>
      </c>
      <c r="L826" t="s">
        <v>74</v>
      </c>
      <c r="M826" t="s">
        <v>77</v>
      </c>
      <c r="N826" t="s">
        <v>5994</v>
      </c>
      <c r="O826" t="s">
        <v>8562</v>
      </c>
      <c r="P826" t="s">
        <v>6790</v>
      </c>
      <c r="Q826" t="s">
        <v>8563</v>
      </c>
      <c r="R826" t="s">
        <v>74</v>
      </c>
      <c r="S826" t="s">
        <v>8564</v>
      </c>
      <c r="T826" t="s">
        <v>74</v>
      </c>
      <c r="U826" t="s">
        <v>74</v>
      </c>
      <c r="V826" t="s">
        <v>74</v>
      </c>
      <c r="W826" t="s">
        <v>8594</v>
      </c>
      <c r="X826" t="s">
        <v>74</v>
      </c>
      <c r="Y826" t="s">
        <v>74</v>
      </c>
      <c r="Z826" t="s">
        <v>74</v>
      </c>
      <c r="AA826" t="s">
        <v>74</v>
      </c>
      <c r="AB826" t="s">
        <v>74</v>
      </c>
      <c r="AC826" t="s">
        <v>74</v>
      </c>
      <c r="AD826" t="s">
        <v>74</v>
      </c>
      <c r="AE826" t="s">
        <v>74</v>
      </c>
      <c r="AF826" t="s">
        <v>74</v>
      </c>
      <c r="AG826">
        <v>0</v>
      </c>
      <c r="AH826">
        <v>4</v>
      </c>
      <c r="AI826">
        <v>4</v>
      </c>
      <c r="AJ826">
        <v>0</v>
      </c>
      <c r="AK826">
        <v>1</v>
      </c>
      <c r="AL826" t="s">
        <v>631</v>
      </c>
      <c r="AM826" t="s">
        <v>927</v>
      </c>
      <c r="AN826" t="s">
        <v>8566</v>
      </c>
      <c r="AO826" t="s">
        <v>74</v>
      </c>
      <c r="AP826" t="s">
        <v>74</v>
      </c>
      <c r="AQ826" t="s">
        <v>8567</v>
      </c>
      <c r="AR826" t="s">
        <v>74</v>
      </c>
      <c r="AS826" t="s">
        <v>74</v>
      </c>
      <c r="AT826" t="s">
        <v>74</v>
      </c>
      <c r="AU826">
        <v>1994</v>
      </c>
      <c r="AV826" t="s">
        <v>74</v>
      </c>
      <c r="AW826" t="s">
        <v>74</v>
      </c>
      <c r="AX826" t="s">
        <v>74</v>
      </c>
      <c r="AY826" t="s">
        <v>74</v>
      </c>
      <c r="AZ826" t="s">
        <v>74</v>
      </c>
      <c r="BA826" t="s">
        <v>74</v>
      </c>
      <c r="BB826">
        <v>125</v>
      </c>
      <c r="BC826">
        <v>126</v>
      </c>
      <c r="BD826" t="s">
        <v>74</v>
      </c>
      <c r="BE826" t="s">
        <v>74</v>
      </c>
      <c r="BF826" t="s">
        <v>74</v>
      </c>
      <c r="BG826" t="s">
        <v>74</v>
      </c>
      <c r="BH826" t="s">
        <v>74</v>
      </c>
      <c r="BI826">
        <v>2</v>
      </c>
      <c r="BJ826" t="s">
        <v>8568</v>
      </c>
      <c r="BK826" t="s">
        <v>6008</v>
      </c>
      <c r="BL826" t="s">
        <v>8569</v>
      </c>
      <c r="BM826" t="s">
        <v>8570</v>
      </c>
      <c r="BN826" t="s">
        <v>74</v>
      </c>
      <c r="BO826" t="s">
        <v>74</v>
      </c>
      <c r="BP826" t="s">
        <v>74</v>
      </c>
      <c r="BQ826" t="s">
        <v>74</v>
      </c>
      <c r="BR826" t="s">
        <v>96</v>
      </c>
      <c r="BS826" t="s">
        <v>8595</v>
      </c>
      <c r="BT826" t="str">
        <f>HYPERLINK("https%3A%2F%2Fwww.webofscience.com%2Fwos%2Fwoscc%2Ffull-record%2FWOS:A1994BA32E00009","View Full Record in Web of Science")</f>
        <v>View Full Record in Web of Science</v>
      </c>
    </row>
    <row r="827" spans="1:72" x14ac:dyDescent="0.15">
      <c r="A827" t="s">
        <v>5988</v>
      </c>
      <c r="B827" t="s">
        <v>8596</v>
      </c>
      <c r="C827" t="s">
        <v>74</v>
      </c>
      <c r="D827" t="s">
        <v>8559</v>
      </c>
      <c r="E827" t="s">
        <v>74</v>
      </c>
      <c r="F827" t="s">
        <v>8596</v>
      </c>
      <c r="G827" t="s">
        <v>74</v>
      </c>
      <c r="H827" t="s">
        <v>74</v>
      </c>
      <c r="I827" t="s">
        <v>8597</v>
      </c>
      <c r="J827" t="s">
        <v>8561</v>
      </c>
      <c r="K827" t="s">
        <v>74</v>
      </c>
      <c r="L827" t="s">
        <v>74</v>
      </c>
      <c r="M827" t="s">
        <v>77</v>
      </c>
      <c r="N827" t="s">
        <v>5994</v>
      </c>
      <c r="O827" t="s">
        <v>8562</v>
      </c>
      <c r="P827" t="s">
        <v>6790</v>
      </c>
      <c r="Q827" t="s">
        <v>8563</v>
      </c>
      <c r="R827" t="s">
        <v>74</v>
      </c>
      <c r="S827" t="s">
        <v>8564</v>
      </c>
      <c r="T827" t="s">
        <v>74</v>
      </c>
      <c r="U827" t="s">
        <v>74</v>
      </c>
      <c r="V827" t="s">
        <v>74</v>
      </c>
      <c r="W827" t="s">
        <v>907</v>
      </c>
      <c r="X827" t="s">
        <v>151</v>
      </c>
      <c r="Y827" t="s">
        <v>74</v>
      </c>
      <c r="Z827" t="s">
        <v>74</v>
      </c>
      <c r="AA827" t="s">
        <v>74</v>
      </c>
      <c r="AB827" t="s">
        <v>74</v>
      </c>
      <c r="AC827" t="s">
        <v>74</v>
      </c>
      <c r="AD827" t="s">
        <v>74</v>
      </c>
      <c r="AE827" t="s">
        <v>74</v>
      </c>
      <c r="AF827" t="s">
        <v>74</v>
      </c>
      <c r="AG827">
        <v>0</v>
      </c>
      <c r="AH827">
        <v>25</v>
      </c>
      <c r="AI827">
        <v>27</v>
      </c>
      <c r="AJ827">
        <v>0</v>
      </c>
      <c r="AK827">
        <v>0</v>
      </c>
      <c r="AL827" t="s">
        <v>631</v>
      </c>
      <c r="AM827" t="s">
        <v>927</v>
      </c>
      <c r="AN827" t="s">
        <v>8566</v>
      </c>
      <c r="AO827" t="s">
        <v>74</v>
      </c>
      <c r="AP827" t="s">
        <v>74</v>
      </c>
      <c r="AQ827" t="s">
        <v>8567</v>
      </c>
      <c r="AR827" t="s">
        <v>74</v>
      </c>
      <c r="AS827" t="s">
        <v>74</v>
      </c>
      <c r="AT827" t="s">
        <v>74</v>
      </c>
      <c r="AU827">
        <v>1994</v>
      </c>
      <c r="AV827" t="s">
        <v>74</v>
      </c>
      <c r="AW827" t="s">
        <v>74</v>
      </c>
      <c r="AX827" t="s">
        <v>74</v>
      </c>
      <c r="AY827" t="s">
        <v>74</v>
      </c>
      <c r="AZ827" t="s">
        <v>74</v>
      </c>
      <c r="BA827" t="s">
        <v>74</v>
      </c>
      <c r="BB827">
        <v>129</v>
      </c>
      <c r="BC827">
        <v>143</v>
      </c>
      <c r="BD827" t="s">
        <v>74</v>
      </c>
      <c r="BE827" t="s">
        <v>74</v>
      </c>
      <c r="BF827" t="s">
        <v>74</v>
      </c>
      <c r="BG827" t="s">
        <v>74</v>
      </c>
      <c r="BH827" t="s">
        <v>74</v>
      </c>
      <c r="BI827">
        <v>15</v>
      </c>
      <c r="BJ827" t="s">
        <v>8568</v>
      </c>
      <c r="BK827" t="s">
        <v>6008</v>
      </c>
      <c r="BL827" t="s">
        <v>8569</v>
      </c>
      <c r="BM827" t="s">
        <v>8570</v>
      </c>
      <c r="BN827" t="s">
        <v>74</v>
      </c>
      <c r="BO827" t="s">
        <v>74</v>
      </c>
      <c r="BP827" t="s">
        <v>74</v>
      </c>
      <c r="BQ827" t="s">
        <v>74</v>
      </c>
      <c r="BR827" t="s">
        <v>96</v>
      </c>
      <c r="BS827" t="s">
        <v>8598</v>
      </c>
      <c r="BT827" t="str">
        <f>HYPERLINK("https%3A%2F%2Fwww.webofscience.com%2Fwos%2Fwoscc%2Ffull-record%2FWOS:A1994BA32E00010","View Full Record in Web of Science")</f>
        <v>View Full Record in Web of Science</v>
      </c>
    </row>
    <row r="828" spans="1:72" x14ac:dyDescent="0.15">
      <c r="A828" t="s">
        <v>5988</v>
      </c>
      <c r="B828" t="s">
        <v>8599</v>
      </c>
      <c r="C828" t="s">
        <v>74</v>
      </c>
      <c r="D828" t="s">
        <v>8559</v>
      </c>
      <c r="E828" t="s">
        <v>74</v>
      </c>
      <c r="F828" t="s">
        <v>8599</v>
      </c>
      <c r="G828" t="s">
        <v>74</v>
      </c>
      <c r="H828" t="s">
        <v>74</v>
      </c>
      <c r="I828" t="s">
        <v>8600</v>
      </c>
      <c r="J828" t="s">
        <v>8561</v>
      </c>
      <c r="K828" t="s">
        <v>74</v>
      </c>
      <c r="L828" t="s">
        <v>74</v>
      </c>
      <c r="M828" t="s">
        <v>77</v>
      </c>
      <c r="N828" t="s">
        <v>5994</v>
      </c>
      <c r="O828" t="s">
        <v>8562</v>
      </c>
      <c r="P828" t="s">
        <v>6790</v>
      </c>
      <c r="Q828" t="s">
        <v>8563</v>
      </c>
      <c r="R828" t="s">
        <v>74</v>
      </c>
      <c r="S828" t="s">
        <v>8564</v>
      </c>
      <c r="T828" t="s">
        <v>74</v>
      </c>
      <c r="U828" t="s">
        <v>74</v>
      </c>
      <c r="V828" t="s">
        <v>74</v>
      </c>
      <c r="W828" t="s">
        <v>8601</v>
      </c>
      <c r="X828" t="s">
        <v>74</v>
      </c>
      <c r="Y828" t="s">
        <v>74</v>
      </c>
      <c r="Z828" t="s">
        <v>74</v>
      </c>
      <c r="AA828" t="s">
        <v>74</v>
      </c>
      <c r="AB828" t="s">
        <v>74</v>
      </c>
      <c r="AC828" t="s">
        <v>74</v>
      </c>
      <c r="AD828" t="s">
        <v>74</v>
      </c>
      <c r="AE828" t="s">
        <v>74</v>
      </c>
      <c r="AF828" t="s">
        <v>74</v>
      </c>
      <c r="AG828">
        <v>0</v>
      </c>
      <c r="AH828">
        <v>6</v>
      </c>
      <c r="AI828">
        <v>6</v>
      </c>
      <c r="AJ828">
        <v>0</v>
      </c>
      <c r="AK828">
        <v>0</v>
      </c>
      <c r="AL828" t="s">
        <v>631</v>
      </c>
      <c r="AM828" t="s">
        <v>927</v>
      </c>
      <c r="AN828" t="s">
        <v>8566</v>
      </c>
      <c r="AO828" t="s">
        <v>74</v>
      </c>
      <c r="AP828" t="s">
        <v>74</v>
      </c>
      <c r="AQ828" t="s">
        <v>8567</v>
      </c>
      <c r="AR828" t="s">
        <v>74</v>
      </c>
      <c r="AS828" t="s">
        <v>74</v>
      </c>
      <c r="AT828" t="s">
        <v>74</v>
      </c>
      <c r="AU828">
        <v>1994</v>
      </c>
      <c r="AV828" t="s">
        <v>74</v>
      </c>
      <c r="AW828" t="s">
        <v>74</v>
      </c>
      <c r="AX828" t="s">
        <v>74</v>
      </c>
      <c r="AY828" t="s">
        <v>74</v>
      </c>
      <c r="AZ828" t="s">
        <v>74</v>
      </c>
      <c r="BA828" t="s">
        <v>74</v>
      </c>
      <c r="BB828">
        <v>191</v>
      </c>
      <c r="BC828">
        <v>209</v>
      </c>
      <c r="BD828" t="s">
        <v>74</v>
      </c>
      <c r="BE828" t="s">
        <v>74</v>
      </c>
      <c r="BF828" t="s">
        <v>74</v>
      </c>
      <c r="BG828" t="s">
        <v>74</v>
      </c>
      <c r="BH828" t="s">
        <v>74</v>
      </c>
      <c r="BI828">
        <v>19</v>
      </c>
      <c r="BJ828" t="s">
        <v>8568</v>
      </c>
      <c r="BK828" t="s">
        <v>6008</v>
      </c>
      <c r="BL828" t="s">
        <v>8569</v>
      </c>
      <c r="BM828" t="s">
        <v>8570</v>
      </c>
      <c r="BN828" t="s">
        <v>74</v>
      </c>
      <c r="BO828" t="s">
        <v>74</v>
      </c>
      <c r="BP828" t="s">
        <v>74</v>
      </c>
      <c r="BQ828" t="s">
        <v>74</v>
      </c>
      <c r="BR828" t="s">
        <v>96</v>
      </c>
      <c r="BS828" t="s">
        <v>8602</v>
      </c>
      <c r="BT828" t="str">
        <f>HYPERLINK("https%3A%2F%2Fwww.webofscience.com%2Fwos%2Fwoscc%2Ffull-record%2FWOS:A1994BA32E00014","View Full Record in Web of Science")</f>
        <v>View Full Record in Web of Science</v>
      </c>
    </row>
    <row r="829" spans="1:72" x14ac:dyDescent="0.15">
      <c r="A829" t="s">
        <v>5988</v>
      </c>
      <c r="B829" t="s">
        <v>8603</v>
      </c>
      <c r="C829" t="s">
        <v>74</v>
      </c>
      <c r="D829" t="s">
        <v>8559</v>
      </c>
      <c r="E829" t="s">
        <v>74</v>
      </c>
      <c r="F829" t="s">
        <v>8603</v>
      </c>
      <c r="G829" t="s">
        <v>74</v>
      </c>
      <c r="H829" t="s">
        <v>74</v>
      </c>
      <c r="I829" t="s">
        <v>8604</v>
      </c>
      <c r="J829" t="s">
        <v>8561</v>
      </c>
      <c r="K829" t="s">
        <v>74</v>
      </c>
      <c r="L829" t="s">
        <v>74</v>
      </c>
      <c r="M829" t="s">
        <v>77</v>
      </c>
      <c r="N829" t="s">
        <v>5994</v>
      </c>
      <c r="O829" t="s">
        <v>8562</v>
      </c>
      <c r="P829" t="s">
        <v>6790</v>
      </c>
      <c r="Q829" t="s">
        <v>8563</v>
      </c>
      <c r="R829" t="s">
        <v>74</v>
      </c>
      <c r="S829" t="s">
        <v>8564</v>
      </c>
      <c r="T829" t="s">
        <v>74</v>
      </c>
      <c r="U829" t="s">
        <v>74</v>
      </c>
      <c r="V829" t="s">
        <v>74</v>
      </c>
      <c r="W829" t="s">
        <v>4083</v>
      </c>
      <c r="X829" t="s">
        <v>136</v>
      </c>
      <c r="Y829" t="s">
        <v>74</v>
      </c>
      <c r="Z829" t="s">
        <v>74</v>
      </c>
      <c r="AA829" t="s">
        <v>74</v>
      </c>
      <c r="AB829" t="s">
        <v>74</v>
      </c>
      <c r="AC829" t="s">
        <v>74</v>
      </c>
      <c r="AD829" t="s">
        <v>74</v>
      </c>
      <c r="AE829" t="s">
        <v>74</v>
      </c>
      <c r="AF829" t="s">
        <v>74</v>
      </c>
      <c r="AG829">
        <v>0</v>
      </c>
      <c r="AH829">
        <v>6</v>
      </c>
      <c r="AI829">
        <v>6</v>
      </c>
      <c r="AJ829">
        <v>0</v>
      </c>
      <c r="AK829">
        <v>1</v>
      </c>
      <c r="AL829" t="s">
        <v>631</v>
      </c>
      <c r="AM829" t="s">
        <v>927</v>
      </c>
      <c r="AN829" t="s">
        <v>8566</v>
      </c>
      <c r="AO829" t="s">
        <v>74</v>
      </c>
      <c r="AP829" t="s">
        <v>74</v>
      </c>
      <c r="AQ829" t="s">
        <v>8567</v>
      </c>
      <c r="AR829" t="s">
        <v>74</v>
      </c>
      <c r="AS829" t="s">
        <v>74</v>
      </c>
      <c r="AT829" t="s">
        <v>74</v>
      </c>
      <c r="AU829">
        <v>1994</v>
      </c>
      <c r="AV829" t="s">
        <v>74</v>
      </c>
      <c r="AW829" t="s">
        <v>74</v>
      </c>
      <c r="AX829" t="s">
        <v>74</v>
      </c>
      <c r="AY829" t="s">
        <v>74</v>
      </c>
      <c r="AZ829" t="s">
        <v>74</v>
      </c>
      <c r="BA829" t="s">
        <v>74</v>
      </c>
      <c r="BB829">
        <v>211</v>
      </c>
      <c r="BC829">
        <v>229</v>
      </c>
      <c r="BD829" t="s">
        <v>74</v>
      </c>
      <c r="BE829" t="s">
        <v>74</v>
      </c>
      <c r="BF829" t="s">
        <v>74</v>
      </c>
      <c r="BG829" t="s">
        <v>74</v>
      </c>
      <c r="BH829" t="s">
        <v>74</v>
      </c>
      <c r="BI829">
        <v>19</v>
      </c>
      <c r="BJ829" t="s">
        <v>8568</v>
      </c>
      <c r="BK829" t="s">
        <v>6008</v>
      </c>
      <c r="BL829" t="s">
        <v>8569</v>
      </c>
      <c r="BM829" t="s">
        <v>8570</v>
      </c>
      <c r="BN829" t="s">
        <v>74</v>
      </c>
      <c r="BO829" t="s">
        <v>74</v>
      </c>
      <c r="BP829" t="s">
        <v>74</v>
      </c>
      <c r="BQ829" t="s">
        <v>74</v>
      </c>
      <c r="BR829" t="s">
        <v>96</v>
      </c>
      <c r="BS829" t="s">
        <v>8605</v>
      </c>
      <c r="BT829" t="str">
        <f>HYPERLINK("https%3A%2F%2Fwww.webofscience.com%2Fwos%2Fwoscc%2Ffull-record%2FWOS:A1994BA32E00015","View Full Record in Web of Science")</f>
        <v>View Full Record in Web of Science</v>
      </c>
    </row>
    <row r="830" spans="1:72" x14ac:dyDescent="0.15">
      <c r="A830" t="s">
        <v>5988</v>
      </c>
      <c r="B830" t="s">
        <v>8606</v>
      </c>
      <c r="C830" t="s">
        <v>74</v>
      </c>
      <c r="D830" t="s">
        <v>8559</v>
      </c>
      <c r="E830" t="s">
        <v>74</v>
      </c>
      <c r="F830" t="s">
        <v>8606</v>
      </c>
      <c r="G830" t="s">
        <v>74</v>
      </c>
      <c r="H830" t="s">
        <v>74</v>
      </c>
      <c r="I830" t="s">
        <v>8607</v>
      </c>
      <c r="J830" t="s">
        <v>8561</v>
      </c>
      <c r="K830" t="s">
        <v>74</v>
      </c>
      <c r="L830" t="s">
        <v>74</v>
      </c>
      <c r="M830" t="s">
        <v>77</v>
      </c>
      <c r="N830" t="s">
        <v>5994</v>
      </c>
      <c r="O830" t="s">
        <v>8562</v>
      </c>
      <c r="P830" t="s">
        <v>6790</v>
      </c>
      <c r="Q830" t="s">
        <v>8563</v>
      </c>
      <c r="R830" t="s">
        <v>74</v>
      </c>
      <c r="S830" t="s">
        <v>8564</v>
      </c>
      <c r="T830" t="s">
        <v>74</v>
      </c>
      <c r="U830" t="s">
        <v>74</v>
      </c>
      <c r="V830" t="s">
        <v>74</v>
      </c>
      <c r="W830" t="s">
        <v>8608</v>
      </c>
      <c r="X830" t="s">
        <v>8609</v>
      </c>
      <c r="Y830" t="s">
        <v>74</v>
      </c>
      <c r="Z830" t="s">
        <v>74</v>
      </c>
      <c r="AA830" t="s">
        <v>74</v>
      </c>
      <c r="AB830" t="s">
        <v>74</v>
      </c>
      <c r="AC830" t="s">
        <v>74</v>
      </c>
      <c r="AD830" t="s">
        <v>74</v>
      </c>
      <c r="AE830" t="s">
        <v>74</v>
      </c>
      <c r="AF830" t="s">
        <v>74</v>
      </c>
      <c r="AG830">
        <v>0</v>
      </c>
      <c r="AH830">
        <v>7</v>
      </c>
      <c r="AI830">
        <v>7</v>
      </c>
      <c r="AJ830">
        <v>0</v>
      </c>
      <c r="AK830">
        <v>0</v>
      </c>
      <c r="AL830" t="s">
        <v>631</v>
      </c>
      <c r="AM830" t="s">
        <v>927</v>
      </c>
      <c r="AN830" t="s">
        <v>8566</v>
      </c>
      <c r="AO830" t="s">
        <v>74</v>
      </c>
      <c r="AP830" t="s">
        <v>74</v>
      </c>
      <c r="AQ830" t="s">
        <v>8567</v>
      </c>
      <c r="AR830" t="s">
        <v>74</v>
      </c>
      <c r="AS830" t="s">
        <v>74</v>
      </c>
      <c r="AT830" t="s">
        <v>74</v>
      </c>
      <c r="AU830">
        <v>1994</v>
      </c>
      <c r="AV830" t="s">
        <v>74</v>
      </c>
      <c r="AW830" t="s">
        <v>74</v>
      </c>
      <c r="AX830" t="s">
        <v>74</v>
      </c>
      <c r="AY830" t="s">
        <v>74</v>
      </c>
      <c r="AZ830" t="s">
        <v>74</v>
      </c>
      <c r="BA830" t="s">
        <v>74</v>
      </c>
      <c r="BB830">
        <v>247</v>
      </c>
      <c r="BC830">
        <v>260</v>
      </c>
      <c r="BD830" t="s">
        <v>74</v>
      </c>
      <c r="BE830" t="s">
        <v>74</v>
      </c>
      <c r="BF830" t="s">
        <v>74</v>
      </c>
      <c r="BG830" t="s">
        <v>74</v>
      </c>
      <c r="BH830" t="s">
        <v>74</v>
      </c>
      <c r="BI830">
        <v>14</v>
      </c>
      <c r="BJ830" t="s">
        <v>8568</v>
      </c>
      <c r="BK830" t="s">
        <v>6008</v>
      </c>
      <c r="BL830" t="s">
        <v>8569</v>
      </c>
      <c r="BM830" t="s">
        <v>8570</v>
      </c>
      <c r="BN830" t="s">
        <v>74</v>
      </c>
      <c r="BO830" t="s">
        <v>74</v>
      </c>
      <c r="BP830" t="s">
        <v>74</v>
      </c>
      <c r="BQ830" t="s">
        <v>74</v>
      </c>
      <c r="BR830" t="s">
        <v>96</v>
      </c>
      <c r="BS830" t="s">
        <v>8610</v>
      </c>
      <c r="BT830" t="str">
        <f>HYPERLINK("https%3A%2F%2Fwww.webofscience.com%2Fwos%2Fwoscc%2Ffull-record%2FWOS:A1994BA32E00017","View Full Record in Web of Science")</f>
        <v>View Full Record in Web of Science</v>
      </c>
    </row>
    <row r="831" spans="1:72" x14ac:dyDescent="0.15">
      <c r="A831" t="s">
        <v>5988</v>
      </c>
      <c r="B831" t="s">
        <v>2544</v>
      </c>
      <c r="C831" t="s">
        <v>74</v>
      </c>
      <c r="D831" t="s">
        <v>8559</v>
      </c>
      <c r="E831" t="s">
        <v>74</v>
      </c>
      <c r="F831" t="s">
        <v>2544</v>
      </c>
      <c r="G831" t="s">
        <v>74</v>
      </c>
      <c r="H831" t="s">
        <v>74</v>
      </c>
      <c r="I831" t="s">
        <v>8611</v>
      </c>
      <c r="J831" t="s">
        <v>8561</v>
      </c>
      <c r="K831" t="s">
        <v>74</v>
      </c>
      <c r="L831" t="s">
        <v>74</v>
      </c>
      <c r="M831" t="s">
        <v>77</v>
      </c>
      <c r="N831" t="s">
        <v>5994</v>
      </c>
      <c r="O831" t="s">
        <v>8562</v>
      </c>
      <c r="P831" t="s">
        <v>6790</v>
      </c>
      <c r="Q831" t="s">
        <v>8563</v>
      </c>
      <c r="R831" t="s">
        <v>74</v>
      </c>
      <c r="S831" t="s">
        <v>8564</v>
      </c>
      <c r="T831" t="s">
        <v>74</v>
      </c>
      <c r="U831" t="s">
        <v>74</v>
      </c>
      <c r="V831" t="s">
        <v>74</v>
      </c>
      <c r="W831" t="s">
        <v>8612</v>
      </c>
      <c r="X831" t="s">
        <v>8613</v>
      </c>
      <c r="Y831" t="s">
        <v>74</v>
      </c>
      <c r="Z831" t="s">
        <v>74</v>
      </c>
      <c r="AA831" t="s">
        <v>74</v>
      </c>
      <c r="AB831" t="s">
        <v>74</v>
      </c>
      <c r="AC831" t="s">
        <v>74</v>
      </c>
      <c r="AD831" t="s">
        <v>74</v>
      </c>
      <c r="AE831" t="s">
        <v>74</v>
      </c>
      <c r="AF831" t="s">
        <v>74</v>
      </c>
      <c r="AG831">
        <v>0</v>
      </c>
      <c r="AH831">
        <v>0</v>
      </c>
      <c r="AI831">
        <v>0</v>
      </c>
      <c r="AJ831">
        <v>0</v>
      </c>
      <c r="AK831">
        <v>0</v>
      </c>
      <c r="AL831" t="s">
        <v>631</v>
      </c>
      <c r="AM831" t="s">
        <v>927</v>
      </c>
      <c r="AN831" t="s">
        <v>8566</v>
      </c>
      <c r="AO831" t="s">
        <v>74</v>
      </c>
      <c r="AP831" t="s">
        <v>74</v>
      </c>
      <c r="AQ831" t="s">
        <v>8567</v>
      </c>
      <c r="AR831" t="s">
        <v>74</v>
      </c>
      <c r="AS831" t="s">
        <v>74</v>
      </c>
      <c r="AT831" t="s">
        <v>74</v>
      </c>
      <c r="AU831">
        <v>1994</v>
      </c>
      <c r="AV831" t="s">
        <v>74</v>
      </c>
      <c r="AW831" t="s">
        <v>74</v>
      </c>
      <c r="AX831" t="s">
        <v>74</v>
      </c>
      <c r="AY831" t="s">
        <v>74</v>
      </c>
      <c r="AZ831" t="s">
        <v>74</v>
      </c>
      <c r="BA831" t="s">
        <v>74</v>
      </c>
      <c r="BB831">
        <v>261</v>
      </c>
      <c r="BC831">
        <v>263</v>
      </c>
      <c r="BD831" t="s">
        <v>74</v>
      </c>
      <c r="BE831" t="s">
        <v>74</v>
      </c>
      <c r="BF831" t="s">
        <v>74</v>
      </c>
      <c r="BG831" t="s">
        <v>74</v>
      </c>
      <c r="BH831" t="s">
        <v>74</v>
      </c>
      <c r="BI831">
        <v>3</v>
      </c>
      <c r="BJ831" t="s">
        <v>8568</v>
      </c>
      <c r="BK831" t="s">
        <v>6008</v>
      </c>
      <c r="BL831" t="s">
        <v>8569</v>
      </c>
      <c r="BM831" t="s">
        <v>8570</v>
      </c>
      <c r="BN831" t="s">
        <v>74</v>
      </c>
      <c r="BO831" t="s">
        <v>74</v>
      </c>
      <c r="BP831" t="s">
        <v>74</v>
      </c>
      <c r="BQ831" t="s">
        <v>74</v>
      </c>
      <c r="BR831" t="s">
        <v>96</v>
      </c>
      <c r="BS831" t="s">
        <v>8614</v>
      </c>
      <c r="BT831" t="str">
        <f>HYPERLINK("https%3A%2F%2Fwww.webofscience.com%2Fwos%2Fwoscc%2Ffull-record%2FWOS:A1994BA32E00018","View Full Record in Web of Science")</f>
        <v>View Full Record in Web of Science</v>
      </c>
    </row>
    <row r="832" spans="1:72" x14ac:dyDescent="0.15">
      <c r="A832" t="s">
        <v>5988</v>
      </c>
      <c r="B832" t="s">
        <v>8615</v>
      </c>
      <c r="C832" t="s">
        <v>74</v>
      </c>
      <c r="D832" t="s">
        <v>8559</v>
      </c>
      <c r="E832" t="s">
        <v>74</v>
      </c>
      <c r="F832" t="s">
        <v>8615</v>
      </c>
      <c r="G832" t="s">
        <v>74</v>
      </c>
      <c r="H832" t="s">
        <v>74</v>
      </c>
      <c r="I832" t="s">
        <v>8616</v>
      </c>
      <c r="J832" t="s">
        <v>8561</v>
      </c>
      <c r="K832" t="s">
        <v>74</v>
      </c>
      <c r="L832" t="s">
        <v>74</v>
      </c>
      <c r="M832" t="s">
        <v>77</v>
      </c>
      <c r="N832" t="s">
        <v>5994</v>
      </c>
      <c r="O832" t="s">
        <v>8562</v>
      </c>
      <c r="P832" t="s">
        <v>6790</v>
      </c>
      <c r="Q832" t="s">
        <v>8563</v>
      </c>
      <c r="R832" t="s">
        <v>74</v>
      </c>
      <c r="S832" t="s">
        <v>8564</v>
      </c>
      <c r="T832" t="s">
        <v>74</v>
      </c>
      <c r="U832" t="s">
        <v>74</v>
      </c>
      <c r="V832" t="s">
        <v>74</v>
      </c>
      <c r="W832" t="s">
        <v>4083</v>
      </c>
      <c r="X832" t="s">
        <v>136</v>
      </c>
      <c r="Y832" t="s">
        <v>74</v>
      </c>
      <c r="Z832" t="s">
        <v>74</v>
      </c>
      <c r="AA832" t="s">
        <v>1623</v>
      </c>
      <c r="AB832" t="s">
        <v>74</v>
      </c>
      <c r="AC832" t="s">
        <v>74</v>
      </c>
      <c r="AD832" t="s">
        <v>74</v>
      </c>
      <c r="AE832" t="s">
        <v>74</v>
      </c>
      <c r="AF832" t="s">
        <v>74</v>
      </c>
      <c r="AG832">
        <v>0</v>
      </c>
      <c r="AH832">
        <v>33</v>
      </c>
      <c r="AI832">
        <v>35</v>
      </c>
      <c r="AJ832">
        <v>0</v>
      </c>
      <c r="AK832">
        <v>1</v>
      </c>
      <c r="AL832" t="s">
        <v>631</v>
      </c>
      <c r="AM832" t="s">
        <v>927</v>
      </c>
      <c r="AN832" t="s">
        <v>8566</v>
      </c>
      <c r="AO832" t="s">
        <v>74</v>
      </c>
      <c r="AP832" t="s">
        <v>74</v>
      </c>
      <c r="AQ832" t="s">
        <v>8567</v>
      </c>
      <c r="AR832" t="s">
        <v>74</v>
      </c>
      <c r="AS832" t="s">
        <v>74</v>
      </c>
      <c r="AT832" t="s">
        <v>74</v>
      </c>
      <c r="AU832">
        <v>1994</v>
      </c>
      <c r="AV832" t="s">
        <v>74</v>
      </c>
      <c r="AW832" t="s">
        <v>74</v>
      </c>
      <c r="AX832" t="s">
        <v>74</v>
      </c>
      <c r="AY832" t="s">
        <v>74</v>
      </c>
      <c r="AZ832" t="s">
        <v>74</v>
      </c>
      <c r="BA832" t="s">
        <v>74</v>
      </c>
      <c r="BB832">
        <v>267</v>
      </c>
      <c r="BC832">
        <v>285</v>
      </c>
      <c r="BD832" t="s">
        <v>74</v>
      </c>
      <c r="BE832" t="s">
        <v>74</v>
      </c>
      <c r="BF832" t="s">
        <v>74</v>
      </c>
      <c r="BG832" t="s">
        <v>74</v>
      </c>
      <c r="BH832" t="s">
        <v>74</v>
      </c>
      <c r="BI832">
        <v>19</v>
      </c>
      <c r="BJ832" t="s">
        <v>8568</v>
      </c>
      <c r="BK832" t="s">
        <v>6008</v>
      </c>
      <c r="BL832" t="s">
        <v>8569</v>
      </c>
      <c r="BM832" t="s">
        <v>8570</v>
      </c>
      <c r="BN832" t="s">
        <v>74</v>
      </c>
      <c r="BO832" t="s">
        <v>74</v>
      </c>
      <c r="BP832" t="s">
        <v>74</v>
      </c>
      <c r="BQ832" t="s">
        <v>74</v>
      </c>
      <c r="BR832" t="s">
        <v>96</v>
      </c>
      <c r="BS832" t="s">
        <v>8617</v>
      </c>
      <c r="BT832" t="str">
        <f>HYPERLINK("https%3A%2F%2Fwww.webofscience.com%2Fwos%2Fwoscc%2Ffull-record%2FWOS:A1994BA32E00019","View Full Record in Web of Science")</f>
        <v>View Full Record in Web of Science</v>
      </c>
    </row>
    <row r="833" spans="1:72" x14ac:dyDescent="0.15">
      <c r="A833" t="s">
        <v>5988</v>
      </c>
      <c r="B833" t="s">
        <v>8618</v>
      </c>
      <c r="C833" t="s">
        <v>74</v>
      </c>
      <c r="D833" t="s">
        <v>8559</v>
      </c>
      <c r="E833" t="s">
        <v>74</v>
      </c>
      <c r="F833" t="s">
        <v>8618</v>
      </c>
      <c r="G833" t="s">
        <v>74</v>
      </c>
      <c r="H833" t="s">
        <v>74</v>
      </c>
      <c r="I833" t="s">
        <v>8619</v>
      </c>
      <c r="J833" t="s">
        <v>8561</v>
      </c>
      <c r="K833" t="s">
        <v>74</v>
      </c>
      <c r="L833" t="s">
        <v>74</v>
      </c>
      <c r="M833" t="s">
        <v>77</v>
      </c>
      <c r="N833" t="s">
        <v>5994</v>
      </c>
      <c r="O833" t="s">
        <v>8562</v>
      </c>
      <c r="P833" t="s">
        <v>6790</v>
      </c>
      <c r="Q833" t="s">
        <v>8563</v>
      </c>
      <c r="R833" t="s">
        <v>74</v>
      </c>
      <c r="S833" t="s">
        <v>8564</v>
      </c>
      <c r="T833" t="s">
        <v>74</v>
      </c>
      <c r="U833" t="s">
        <v>74</v>
      </c>
      <c r="V833" t="s">
        <v>74</v>
      </c>
      <c r="W833" t="s">
        <v>8565</v>
      </c>
      <c r="X833" t="s">
        <v>74</v>
      </c>
      <c r="Y833" t="s">
        <v>74</v>
      </c>
      <c r="Z833" t="s">
        <v>74</v>
      </c>
      <c r="AA833" t="s">
        <v>74</v>
      </c>
      <c r="AB833" t="s">
        <v>74</v>
      </c>
      <c r="AC833" t="s">
        <v>74</v>
      </c>
      <c r="AD833" t="s">
        <v>74</v>
      </c>
      <c r="AE833" t="s">
        <v>74</v>
      </c>
      <c r="AF833" t="s">
        <v>74</v>
      </c>
      <c r="AG833">
        <v>0</v>
      </c>
      <c r="AH833">
        <v>15</v>
      </c>
      <c r="AI833">
        <v>17</v>
      </c>
      <c r="AJ833">
        <v>0</v>
      </c>
      <c r="AK833">
        <v>1</v>
      </c>
      <c r="AL833" t="s">
        <v>631</v>
      </c>
      <c r="AM833" t="s">
        <v>927</v>
      </c>
      <c r="AN833" t="s">
        <v>8566</v>
      </c>
      <c r="AO833" t="s">
        <v>74</v>
      </c>
      <c r="AP833" t="s">
        <v>74</v>
      </c>
      <c r="AQ833" t="s">
        <v>8567</v>
      </c>
      <c r="AR833" t="s">
        <v>74</v>
      </c>
      <c r="AS833" t="s">
        <v>74</v>
      </c>
      <c r="AT833" t="s">
        <v>74</v>
      </c>
      <c r="AU833">
        <v>1994</v>
      </c>
      <c r="AV833" t="s">
        <v>74</v>
      </c>
      <c r="AW833" t="s">
        <v>74</v>
      </c>
      <c r="AX833" t="s">
        <v>74</v>
      </c>
      <c r="AY833" t="s">
        <v>74</v>
      </c>
      <c r="AZ833" t="s">
        <v>74</v>
      </c>
      <c r="BA833" t="s">
        <v>74</v>
      </c>
      <c r="BB833">
        <v>287</v>
      </c>
      <c r="BC833">
        <v>312</v>
      </c>
      <c r="BD833" t="s">
        <v>74</v>
      </c>
      <c r="BE833" t="s">
        <v>74</v>
      </c>
      <c r="BF833" t="s">
        <v>74</v>
      </c>
      <c r="BG833" t="s">
        <v>74</v>
      </c>
      <c r="BH833" t="s">
        <v>74</v>
      </c>
      <c r="BI833">
        <v>26</v>
      </c>
      <c r="BJ833" t="s">
        <v>8568</v>
      </c>
      <c r="BK833" t="s">
        <v>6008</v>
      </c>
      <c r="BL833" t="s">
        <v>8569</v>
      </c>
      <c r="BM833" t="s">
        <v>8570</v>
      </c>
      <c r="BN833" t="s">
        <v>74</v>
      </c>
      <c r="BO833" t="s">
        <v>74</v>
      </c>
      <c r="BP833" t="s">
        <v>74</v>
      </c>
      <c r="BQ833" t="s">
        <v>74</v>
      </c>
      <c r="BR833" t="s">
        <v>96</v>
      </c>
      <c r="BS833" t="s">
        <v>8620</v>
      </c>
      <c r="BT833" t="str">
        <f>HYPERLINK("https%3A%2F%2Fwww.webofscience.com%2Fwos%2Fwoscc%2Ffull-record%2FWOS:A1994BA32E00020","View Full Record in Web of Science")</f>
        <v>View Full Record in Web of Science</v>
      </c>
    </row>
    <row r="834" spans="1:72" x14ac:dyDescent="0.15">
      <c r="A834" t="s">
        <v>5988</v>
      </c>
      <c r="B834" t="s">
        <v>8621</v>
      </c>
      <c r="C834" t="s">
        <v>74</v>
      </c>
      <c r="D834" t="s">
        <v>8559</v>
      </c>
      <c r="E834" t="s">
        <v>74</v>
      </c>
      <c r="F834" t="s">
        <v>8621</v>
      </c>
      <c r="G834" t="s">
        <v>74</v>
      </c>
      <c r="H834" t="s">
        <v>74</v>
      </c>
      <c r="I834" t="s">
        <v>8622</v>
      </c>
      <c r="J834" t="s">
        <v>8561</v>
      </c>
      <c r="K834" t="s">
        <v>74</v>
      </c>
      <c r="L834" t="s">
        <v>74</v>
      </c>
      <c r="M834" t="s">
        <v>77</v>
      </c>
      <c r="N834" t="s">
        <v>5994</v>
      </c>
      <c r="O834" t="s">
        <v>8562</v>
      </c>
      <c r="P834" t="s">
        <v>6790</v>
      </c>
      <c r="Q834" t="s">
        <v>8563</v>
      </c>
      <c r="R834" t="s">
        <v>74</v>
      </c>
      <c r="S834" t="s">
        <v>8564</v>
      </c>
      <c r="T834" t="s">
        <v>74</v>
      </c>
      <c r="U834" t="s">
        <v>74</v>
      </c>
      <c r="V834" t="s">
        <v>74</v>
      </c>
      <c r="W834" t="s">
        <v>8623</v>
      </c>
      <c r="X834" t="s">
        <v>151</v>
      </c>
      <c r="Y834" t="s">
        <v>74</v>
      </c>
      <c r="Z834" t="s">
        <v>74</v>
      </c>
      <c r="AA834" t="s">
        <v>74</v>
      </c>
      <c r="AB834" t="s">
        <v>74</v>
      </c>
      <c r="AC834" t="s">
        <v>74</v>
      </c>
      <c r="AD834" t="s">
        <v>74</v>
      </c>
      <c r="AE834" t="s">
        <v>74</v>
      </c>
      <c r="AF834" t="s">
        <v>74</v>
      </c>
      <c r="AG834">
        <v>0</v>
      </c>
      <c r="AH834">
        <v>2</v>
      </c>
      <c r="AI834">
        <v>2</v>
      </c>
      <c r="AJ834">
        <v>0</v>
      </c>
      <c r="AK834">
        <v>0</v>
      </c>
      <c r="AL834" t="s">
        <v>631</v>
      </c>
      <c r="AM834" t="s">
        <v>927</v>
      </c>
      <c r="AN834" t="s">
        <v>8566</v>
      </c>
      <c r="AO834" t="s">
        <v>74</v>
      </c>
      <c r="AP834" t="s">
        <v>74</v>
      </c>
      <c r="AQ834" t="s">
        <v>8567</v>
      </c>
      <c r="AR834" t="s">
        <v>74</v>
      </c>
      <c r="AS834" t="s">
        <v>74</v>
      </c>
      <c r="AT834" t="s">
        <v>74</v>
      </c>
      <c r="AU834">
        <v>1994</v>
      </c>
      <c r="AV834" t="s">
        <v>74</v>
      </c>
      <c r="AW834" t="s">
        <v>74</v>
      </c>
      <c r="AX834" t="s">
        <v>74</v>
      </c>
      <c r="AY834" t="s">
        <v>74</v>
      </c>
      <c r="AZ834" t="s">
        <v>74</v>
      </c>
      <c r="BA834" t="s">
        <v>74</v>
      </c>
      <c r="BB834">
        <v>313</v>
      </c>
      <c r="BC834">
        <v>321</v>
      </c>
      <c r="BD834" t="s">
        <v>74</v>
      </c>
      <c r="BE834" t="s">
        <v>74</v>
      </c>
      <c r="BF834" t="s">
        <v>74</v>
      </c>
      <c r="BG834" t="s">
        <v>74</v>
      </c>
      <c r="BH834" t="s">
        <v>74</v>
      </c>
      <c r="BI834">
        <v>9</v>
      </c>
      <c r="BJ834" t="s">
        <v>8568</v>
      </c>
      <c r="BK834" t="s">
        <v>6008</v>
      </c>
      <c r="BL834" t="s">
        <v>8569</v>
      </c>
      <c r="BM834" t="s">
        <v>8570</v>
      </c>
      <c r="BN834" t="s">
        <v>74</v>
      </c>
      <c r="BO834" t="s">
        <v>74</v>
      </c>
      <c r="BP834" t="s">
        <v>74</v>
      </c>
      <c r="BQ834" t="s">
        <v>74</v>
      </c>
      <c r="BR834" t="s">
        <v>96</v>
      </c>
      <c r="BS834" t="s">
        <v>8624</v>
      </c>
      <c r="BT834" t="str">
        <f>HYPERLINK("https%3A%2F%2Fwww.webofscience.com%2Fwos%2Fwoscc%2Ffull-record%2FWOS:A1994BA32E00021","View Full Record in Web of Science")</f>
        <v>View Full Record in Web of Science</v>
      </c>
    </row>
    <row r="835" spans="1:72" x14ac:dyDescent="0.15">
      <c r="A835" t="s">
        <v>5988</v>
      </c>
      <c r="B835" t="s">
        <v>8625</v>
      </c>
      <c r="C835" t="s">
        <v>74</v>
      </c>
      <c r="D835" t="s">
        <v>8559</v>
      </c>
      <c r="E835" t="s">
        <v>74</v>
      </c>
      <c r="F835" t="s">
        <v>8625</v>
      </c>
      <c r="G835" t="s">
        <v>74</v>
      </c>
      <c r="H835" t="s">
        <v>74</v>
      </c>
      <c r="I835" t="s">
        <v>8626</v>
      </c>
      <c r="J835" t="s">
        <v>8561</v>
      </c>
      <c r="K835" t="s">
        <v>74</v>
      </c>
      <c r="L835" t="s">
        <v>74</v>
      </c>
      <c r="M835" t="s">
        <v>77</v>
      </c>
      <c r="N835" t="s">
        <v>5994</v>
      </c>
      <c r="O835" t="s">
        <v>8562</v>
      </c>
      <c r="P835" t="s">
        <v>6790</v>
      </c>
      <c r="Q835" t="s">
        <v>8563</v>
      </c>
      <c r="R835" t="s">
        <v>74</v>
      </c>
      <c r="S835" t="s">
        <v>8564</v>
      </c>
      <c r="T835" t="s">
        <v>74</v>
      </c>
      <c r="U835" t="s">
        <v>74</v>
      </c>
      <c r="V835" t="s">
        <v>74</v>
      </c>
      <c r="W835" t="s">
        <v>8627</v>
      </c>
      <c r="X835" t="s">
        <v>2640</v>
      </c>
      <c r="Y835" t="s">
        <v>74</v>
      </c>
      <c r="Z835" t="s">
        <v>74</v>
      </c>
      <c r="AA835" t="s">
        <v>74</v>
      </c>
      <c r="AB835" t="s">
        <v>74</v>
      </c>
      <c r="AC835" t="s">
        <v>74</v>
      </c>
      <c r="AD835" t="s">
        <v>74</v>
      </c>
      <c r="AE835" t="s">
        <v>74</v>
      </c>
      <c r="AF835" t="s">
        <v>74</v>
      </c>
      <c r="AG835">
        <v>0</v>
      </c>
      <c r="AH835">
        <v>1</v>
      </c>
      <c r="AI835">
        <v>1</v>
      </c>
      <c r="AJ835">
        <v>0</v>
      </c>
      <c r="AK835">
        <v>0</v>
      </c>
      <c r="AL835" t="s">
        <v>631</v>
      </c>
      <c r="AM835" t="s">
        <v>927</v>
      </c>
      <c r="AN835" t="s">
        <v>8566</v>
      </c>
      <c r="AO835" t="s">
        <v>74</v>
      </c>
      <c r="AP835" t="s">
        <v>74</v>
      </c>
      <c r="AQ835" t="s">
        <v>8567</v>
      </c>
      <c r="AR835" t="s">
        <v>74</v>
      </c>
      <c r="AS835" t="s">
        <v>74</v>
      </c>
      <c r="AT835" t="s">
        <v>74</v>
      </c>
      <c r="AU835">
        <v>1994</v>
      </c>
      <c r="AV835" t="s">
        <v>74</v>
      </c>
      <c r="AW835" t="s">
        <v>74</v>
      </c>
      <c r="AX835" t="s">
        <v>74</v>
      </c>
      <c r="AY835" t="s">
        <v>74</v>
      </c>
      <c r="AZ835" t="s">
        <v>74</v>
      </c>
      <c r="BA835" t="s">
        <v>74</v>
      </c>
      <c r="BB835">
        <v>323</v>
      </c>
      <c r="BC835">
        <v>327</v>
      </c>
      <c r="BD835" t="s">
        <v>74</v>
      </c>
      <c r="BE835" t="s">
        <v>74</v>
      </c>
      <c r="BF835" t="s">
        <v>74</v>
      </c>
      <c r="BG835" t="s">
        <v>74</v>
      </c>
      <c r="BH835" t="s">
        <v>74</v>
      </c>
      <c r="BI835">
        <v>5</v>
      </c>
      <c r="BJ835" t="s">
        <v>8568</v>
      </c>
      <c r="BK835" t="s">
        <v>6008</v>
      </c>
      <c r="BL835" t="s">
        <v>8569</v>
      </c>
      <c r="BM835" t="s">
        <v>8570</v>
      </c>
      <c r="BN835" t="s">
        <v>74</v>
      </c>
      <c r="BO835" t="s">
        <v>74</v>
      </c>
      <c r="BP835" t="s">
        <v>74</v>
      </c>
      <c r="BQ835" t="s">
        <v>74</v>
      </c>
      <c r="BR835" t="s">
        <v>96</v>
      </c>
      <c r="BS835" t="s">
        <v>8628</v>
      </c>
      <c r="BT835" t="str">
        <f>HYPERLINK("https%3A%2F%2Fwww.webofscience.com%2Fwos%2Fwoscc%2Ffull-record%2FWOS:A1994BA32E00022","View Full Record in Web of Science")</f>
        <v>View Full Record in Web of Science</v>
      </c>
    </row>
    <row r="836" spans="1:72" x14ac:dyDescent="0.15">
      <c r="A836" t="s">
        <v>5988</v>
      </c>
      <c r="B836" t="s">
        <v>8629</v>
      </c>
      <c r="C836" t="s">
        <v>74</v>
      </c>
      <c r="D836" t="s">
        <v>8559</v>
      </c>
      <c r="E836" t="s">
        <v>74</v>
      </c>
      <c r="F836" t="s">
        <v>8629</v>
      </c>
      <c r="G836" t="s">
        <v>74</v>
      </c>
      <c r="H836" t="s">
        <v>74</v>
      </c>
      <c r="I836" t="s">
        <v>8630</v>
      </c>
      <c r="J836" t="s">
        <v>8561</v>
      </c>
      <c r="K836" t="s">
        <v>74</v>
      </c>
      <c r="L836" t="s">
        <v>74</v>
      </c>
      <c r="M836" t="s">
        <v>77</v>
      </c>
      <c r="N836" t="s">
        <v>5994</v>
      </c>
      <c r="O836" t="s">
        <v>8562</v>
      </c>
      <c r="P836" t="s">
        <v>6790</v>
      </c>
      <c r="Q836" t="s">
        <v>8563</v>
      </c>
      <c r="R836" t="s">
        <v>74</v>
      </c>
      <c r="S836" t="s">
        <v>8564</v>
      </c>
      <c r="T836" t="s">
        <v>74</v>
      </c>
      <c r="U836" t="s">
        <v>74</v>
      </c>
      <c r="V836" t="s">
        <v>74</v>
      </c>
      <c r="W836" t="s">
        <v>907</v>
      </c>
      <c r="X836" t="s">
        <v>151</v>
      </c>
      <c r="Y836" t="s">
        <v>74</v>
      </c>
      <c r="Z836" t="s">
        <v>74</v>
      </c>
      <c r="AA836" t="s">
        <v>74</v>
      </c>
      <c r="AB836" t="s">
        <v>74</v>
      </c>
      <c r="AC836" t="s">
        <v>74</v>
      </c>
      <c r="AD836" t="s">
        <v>74</v>
      </c>
      <c r="AE836" t="s">
        <v>74</v>
      </c>
      <c r="AF836" t="s">
        <v>74</v>
      </c>
      <c r="AG836">
        <v>0</v>
      </c>
      <c r="AH836">
        <v>2</v>
      </c>
      <c r="AI836">
        <v>2</v>
      </c>
      <c r="AJ836">
        <v>0</v>
      </c>
      <c r="AK836">
        <v>1</v>
      </c>
      <c r="AL836" t="s">
        <v>631</v>
      </c>
      <c r="AM836" t="s">
        <v>927</v>
      </c>
      <c r="AN836" t="s">
        <v>8566</v>
      </c>
      <c r="AO836" t="s">
        <v>74</v>
      </c>
      <c r="AP836" t="s">
        <v>74</v>
      </c>
      <c r="AQ836" t="s">
        <v>8567</v>
      </c>
      <c r="AR836" t="s">
        <v>74</v>
      </c>
      <c r="AS836" t="s">
        <v>74</v>
      </c>
      <c r="AT836" t="s">
        <v>74</v>
      </c>
      <c r="AU836">
        <v>1994</v>
      </c>
      <c r="AV836" t="s">
        <v>74</v>
      </c>
      <c r="AW836" t="s">
        <v>74</v>
      </c>
      <c r="AX836" t="s">
        <v>74</v>
      </c>
      <c r="AY836" t="s">
        <v>74</v>
      </c>
      <c r="AZ836" t="s">
        <v>74</v>
      </c>
      <c r="BA836" t="s">
        <v>74</v>
      </c>
      <c r="BB836">
        <v>331</v>
      </c>
      <c r="BC836">
        <v>338</v>
      </c>
      <c r="BD836" t="s">
        <v>74</v>
      </c>
      <c r="BE836" t="s">
        <v>74</v>
      </c>
      <c r="BF836" t="s">
        <v>74</v>
      </c>
      <c r="BG836" t="s">
        <v>74</v>
      </c>
      <c r="BH836" t="s">
        <v>74</v>
      </c>
      <c r="BI836">
        <v>8</v>
      </c>
      <c r="BJ836" t="s">
        <v>8568</v>
      </c>
      <c r="BK836" t="s">
        <v>6008</v>
      </c>
      <c r="BL836" t="s">
        <v>8569</v>
      </c>
      <c r="BM836" t="s">
        <v>8570</v>
      </c>
      <c r="BN836" t="s">
        <v>74</v>
      </c>
      <c r="BO836" t="s">
        <v>74</v>
      </c>
      <c r="BP836" t="s">
        <v>74</v>
      </c>
      <c r="BQ836" t="s">
        <v>74</v>
      </c>
      <c r="BR836" t="s">
        <v>96</v>
      </c>
      <c r="BS836" t="s">
        <v>8631</v>
      </c>
      <c r="BT836" t="str">
        <f>HYPERLINK("https%3A%2F%2Fwww.webofscience.com%2Fwos%2Fwoscc%2Ffull-record%2FWOS:A1994BA32E00023","View Full Record in Web of Science")</f>
        <v>View Full Record in Web of Science</v>
      </c>
    </row>
    <row r="837" spans="1:72" x14ac:dyDescent="0.15">
      <c r="A837" t="s">
        <v>5988</v>
      </c>
      <c r="B837" t="s">
        <v>8632</v>
      </c>
      <c r="C837" t="s">
        <v>74</v>
      </c>
      <c r="D837" t="s">
        <v>8559</v>
      </c>
      <c r="E837" t="s">
        <v>74</v>
      </c>
      <c r="F837" t="s">
        <v>8632</v>
      </c>
      <c r="G837" t="s">
        <v>74</v>
      </c>
      <c r="H837" t="s">
        <v>74</v>
      </c>
      <c r="I837" t="s">
        <v>8633</v>
      </c>
      <c r="J837" t="s">
        <v>8561</v>
      </c>
      <c r="K837" t="s">
        <v>74</v>
      </c>
      <c r="L837" t="s">
        <v>74</v>
      </c>
      <c r="M837" t="s">
        <v>77</v>
      </c>
      <c r="N837" t="s">
        <v>5994</v>
      </c>
      <c r="O837" t="s">
        <v>8562</v>
      </c>
      <c r="P837" t="s">
        <v>6790</v>
      </c>
      <c r="Q837" t="s">
        <v>8563</v>
      </c>
      <c r="R837" t="s">
        <v>74</v>
      </c>
      <c r="S837" t="s">
        <v>8564</v>
      </c>
      <c r="T837" t="s">
        <v>74</v>
      </c>
      <c r="U837" t="s">
        <v>74</v>
      </c>
      <c r="V837" t="s">
        <v>74</v>
      </c>
      <c r="W837" t="s">
        <v>907</v>
      </c>
      <c r="X837" t="s">
        <v>151</v>
      </c>
      <c r="Y837" t="s">
        <v>74</v>
      </c>
      <c r="Z837" t="s">
        <v>74</v>
      </c>
      <c r="AA837" t="s">
        <v>74</v>
      </c>
      <c r="AB837" t="s">
        <v>74</v>
      </c>
      <c r="AC837" t="s">
        <v>74</v>
      </c>
      <c r="AD837" t="s">
        <v>74</v>
      </c>
      <c r="AE837" t="s">
        <v>74</v>
      </c>
      <c r="AF837" t="s">
        <v>74</v>
      </c>
      <c r="AG837">
        <v>0</v>
      </c>
      <c r="AH837">
        <v>5</v>
      </c>
      <c r="AI837">
        <v>6</v>
      </c>
      <c r="AJ837">
        <v>0</v>
      </c>
      <c r="AK837">
        <v>0</v>
      </c>
      <c r="AL837" t="s">
        <v>631</v>
      </c>
      <c r="AM837" t="s">
        <v>927</v>
      </c>
      <c r="AN837" t="s">
        <v>8566</v>
      </c>
      <c r="AO837" t="s">
        <v>74</v>
      </c>
      <c r="AP837" t="s">
        <v>74</v>
      </c>
      <c r="AQ837" t="s">
        <v>8567</v>
      </c>
      <c r="AR837" t="s">
        <v>74</v>
      </c>
      <c r="AS837" t="s">
        <v>74</v>
      </c>
      <c r="AT837" t="s">
        <v>74</v>
      </c>
      <c r="AU837">
        <v>1994</v>
      </c>
      <c r="AV837" t="s">
        <v>74</v>
      </c>
      <c r="AW837" t="s">
        <v>74</v>
      </c>
      <c r="AX837" t="s">
        <v>74</v>
      </c>
      <c r="AY837" t="s">
        <v>74</v>
      </c>
      <c r="AZ837" t="s">
        <v>74</v>
      </c>
      <c r="BA837" t="s">
        <v>74</v>
      </c>
      <c r="BB837">
        <v>339</v>
      </c>
      <c r="BC837">
        <v>353</v>
      </c>
      <c r="BD837" t="s">
        <v>74</v>
      </c>
      <c r="BE837" t="s">
        <v>74</v>
      </c>
      <c r="BF837" t="s">
        <v>74</v>
      </c>
      <c r="BG837" t="s">
        <v>74</v>
      </c>
      <c r="BH837" t="s">
        <v>74</v>
      </c>
      <c r="BI837">
        <v>15</v>
      </c>
      <c r="BJ837" t="s">
        <v>8568</v>
      </c>
      <c r="BK837" t="s">
        <v>6008</v>
      </c>
      <c r="BL837" t="s">
        <v>8569</v>
      </c>
      <c r="BM837" t="s">
        <v>8570</v>
      </c>
      <c r="BN837" t="s">
        <v>74</v>
      </c>
      <c r="BO837" t="s">
        <v>74</v>
      </c>
      <c r="BP837" t="s">
        <v>74</v>
      </c>
      <c r="BQ837" t="s">
        <v>74</v>
      </c>
      <c r="BR837" t="s">
        <v>96</v>
      </c>
      <c r="BS837" t="s">
        <v>8634</v>
      </c>
      <c r="BT837" t="str">
        <f>HYPERLINK("https%3A%2F%2Fwww.webofscience.com%2Fwos%2Fwoscc%2Ffull-record%2FWOS:A1994BA32E00024","View Full Record in Web of Science")</f>
        <v>View Full Record in Web of Science</v>
      </c>
    </row>
    <row r="838" spans="1:72" x14ac:dyDescent="0.15">
      <c r="A838" t="s">
        <v>5988</v>
      </c>
      <c r="B838" t="s">
        <v>8635</v>
      </c>
      <c r="C838" t="s">
        <v>74</v>
      </c>
      <c r="D838" t="s">
        <v>8559</v>
      </c>
      <c r="E838" t="s">
        <v>74</v>
      </c>
      <c r="F838" t="s">
        <v>8635</v>
      </c>
      <c r="G838" t="s">
        <v>74</v>
      </c>
      <c r="H838" t="s">
        <v>74</v>
      </c>
      <c r="I838" t="s">
        <v>8636</v>
      </c>
      <c r="J838" t="s">
        <v>8561</v>
      </c>
      <c r="K838" t="s">
        <v>74</v>
      </c>
      <c r="L838" t="s">
        <v>74</v>
      </c>
      <c r="M838" t="s">
        <v>77</v>
      </c>
      <c r="N838" t="s">
        <v>5994</v>
      </c>
      <c r="O838" t="s">
        <v>8562</v>
      </c>
      <c r="P838" t="s">
        <v>6790</v>
      </c>
      <c r="Q838" t="s">
        <v>8563</v>
      </c>
      <c r="R838" t="s">
        <v>74</v>
      </c>
      <c r="S838" t="s">
        <v>8564</v>
      </c>
      <c r="T838" t="s">
        <v>74</v>
      </c>
      <c r="U838" t="s">
        <v>74</v>
      </c>
      <c r="V838" t="s">
        <v>74</v>
      </c>
      <c r="W838" t="s">
        <v>8637</v>
      </c>
      <c r="X838" t="s">
        <v>3531</v>
      </c>
      <c r="Y838" t="s">
        <v>74</v>
      </c>
      <c r="Z838" t="s">
        <v>74</v>
      </c>
      <c r="AA838" t="s">
        <v>74</v>
      </c>
      <c r="AB838" t="s">
        <v>74</v>
      </c>
      <c r="AC838" t="s">
        <v>74</v>
      </c>
      <c r="AD838" t="s">
        <v>74</v>
      </c>
      <c r="AE838" t="s">
        <v>74</v>
      </c>
      <c r="AF838" t="s">
        <v>74</v>
      </c>
      <c r="AG838">
        <v>0</v>
      </c>
      <c r="AH838">
        <v>0</v>
      </c>
      <c r="AI838">
        <v>0</v>
      </c>
      <c r="AJ838">
        <v>0</v>
      </c>
      <c r="AK838">
        <v>0</v>
      </c>
      <c r="AL838" t="s">
        <v>631</v>
      </c>
      <c r="AM838" t="s">
        <v>927</v>
      </c>
      <c r="AN838" t="s">
        <v>8566</v>
      </c>
      <c r="AO838" t="s">
        <v>74</v>
      </c>
      <c r="AP838" t="s">
        <v>74</v>
      </c>
      <c r="AQ838" t="s">
        <v>8567</v>
      </c>
      <c r="AR838" t="s">
        <v>74</v>
      </c>
      <c r="AS838" t="s">
        <v>74</v>
      </c>
      <c r="AT838" t="s">
        <v>74</v>
      </c>
      <c r="AU838">
        <v>1994</v>
      </c>
      <c r="AV838" t="s">
        <v>74</v>
      </c>
      <c r="AW838" t="s">
        <v>74</v>
      </c>
      <c r="AX838" t="s">
        <v>74</v>
      </c>
      <c r="AY838" t="s">
        <v>74</v>
      </c>
      <c r="AZ838" t="s">
        <v>74</v>
      </c>
      <c r="BA838" t="s">
        <v>74</v>
      </c>
      <c r="BB838">
        <v>363</v>
      </c>
      <c r="BC838">
        <v>375</v>
      </c>
      <c r="BD838" t="s">
        <v>74</v>
      </c>
      <c r="BE838" t="s">
        <v>74</v>
      </c>
      <c r="BF838" t="s">
        <v>74</v>
      </c>
      <c r="BG838" t="s">
        <v>74</v>
      </c>
      <c r="BH838" t="s">
        <v>74</v>
      </c>
      <c r="BI838">
        <v>13</v>
      </c>
      <c r="BJ838" t="s">
        <v>8568</v>
      </c>
      <c r="BK838" t="s">
        <v>6008</v>
      </c>
      <c r="BL838" t="s">
        <v>8569</v>
      </c>
      <c r="BM838" t="s">
        <v>8570</v>
      </c>
      <c r="BN838" t="s">
        <v>74</v>
      </c>
      <c r="BO838" t="s">
        <v>74</v>
      </c>
      <c r="BP838" t="s">
        <v>74</v>
      </c>
      <c r="BQ838" t="s">
        <v>74</v>
      </c>
      <c r="BR838" t="s">
        <v>96</v>
      </c>
      <c r="BS838" t="s">
        <v>8638</v>
      </c>
      <c r="BT838" t="str">
        <f>HYPERLINK("https%3A%2F%2Fwww.webofscience.com%2Fwos%2Fwoscc%2Ffull-record%2FWOS:A1994BA32E00026","View Full Record in Web of Science")</f>
        <v>View Full Record in Web of Science</v>
      </c>
    </row>
    <row r="839" spans="1:72" x14ac:dyDescent="0.15">
      <c r="A839" t="s">
        <v>72</v>
      </c>
      <c r="B839" t="s">
        <v>8639</v>
      </c>
      <c r="C839" t="s">
        <v>74</v>
      </c>
      <c r="D839" t="s">
        <v>74</v>
      </c>
      <c r="E839" t="s">
        <v>74</v>
      </c>
      <c r="F839" t="s">
        <v>8639</v>
      </c>
      <c r="G839" t="s">
        <v>74</v>
      </c>
      <c r="H839" t="s">
        <v>74</v>
      </c>
      <c r="I839" t="s">
        <v>8640</v>
      </c>
      <c r="J839" t="s">
        <v>8641</v>
      </c>
      <c r="K839" t="s">
        <v>74</v>
      </c>
      <c r="L839" t="s">
        <v>74</v>
      </c>
      <c r="M839" t="s">
        <v>77</v>
      </c>
      <c r="N839" t="s">
        <v>78</v>
      </c>
      <c r="O839" t="s">
        <v>74</v>
      </c>
      <c r="P839" t="s">
        <v>74</v>
      </c>
      <c r="Q839" t="s">
        <v>74</v>
      </c>
      <c r="R839" t="s">
        <v>74</v>
      </c>
      <c r="S839" t="s">
        <v>74</v>
      </c>
      <c r="T839" t="s">
        <v>74</v>
      </c>
      <c r="U839" t="s">
        <v>8642</v>
      </c>
      <c r="V839" t="s">
        <v>8643</v>
      </c>
      <c r="W839" t="s">
        <v>74</v>
      </c>
      <c r="X839" t="s">
        <v>74</v>
      </c>
      <c r="Y839" t="s">
        <v>8644</v>
      </c>
      <c r="Z839" t="s">
        <v>74</v>
      </c>
      <c r="AA839" t="s">
        <v>74</v>
      </c>
      <c r="AB839" t="s">
        <v>74</v>
      </c>
      <c r="AC839" t="s">
        <v>74</v>
      </c>
      <c r="AD839" t="s">
        <v>74</v>
      </c>
      <c r="AE839" t="s">
        <v>74</v>
      </c>
      <c r="AF839" t="s">
        <v>74</v>
      </c>
      <c r="AG839">
        <v>16</v>
      </c>
      <c r="AH839">
        <v>1</v>
      </c>
      <c r="AI839">
        <v>1</v>
      </c>
      <c r="AJ839">
        <v>0</v>
      </c>
      <c r="AK839">
        <v>0</v>
      </c>
      <c r="AL839" t="s">
        <v>8645</v>
      </c>
      <c r="AM839" t="s">
        <v>2584</v>
      </c>
      <c r="AN839" t="s">
        <v>8646</v>
      </c>
      <c r="AO839" t="s">
        <v>8647</v>
      </c>
      <c r="AP839" t="s">
        <v>74</v>
      </c>
      <c r="AQ839" t="s">
        <v>74</v>
      </c>
      <c r="AR839" t="s">
        <v>8648</v>
      </c>
      <c r="AS839" t="s">
        <v>74</v>
      </c>
      <c r="AT839" t="s">
        <v>74</v>
      </c>
      <c r="AU839">
        <v>1994</v>
      </c>
      <c r="AV839">
        <v>11</v>
      </c>
      <c r="AW839">
        <v>2</v>
      </c>
      <c r="AX839" t="s">
        <v>74</v>
      </c>
      <c r="AY839" t="s">
        <v>74</v>
      </c>
      <c r="AZ839" t="s">
        <v>74</v>
      </c>
      <c r="BA839" t="s">
        <v>74</v>
      </c>
      <c r="BB839">
        <v>319</v>
      </c>
      <c r="BC839">
        <v>331</v>
      </c>
      <c r="BD839" t="s">
        <v>74</v>
      </c>
      <c r="BE839" t="s">
        <v>74</v>
      </c>
      <c r="BF839" t="s">
        <v>74</v>
      </c>
      <c r="BG839" t="s">
        <v>74</v>
      </c>
      <c r="BH839" t="s">
        <v>74</v>
      </c>
      <c r="BI839">
        <v>13</v>
      </c>
      <c r="BJ839" t="s">
        <v>8649</v>
      </c>
      <c r="BK839" t="s">
        <v>93</v>
      </c>
      <c r="BL839" t="s">
        <v>8649</v>
      </c>
      <c r="BM839" t="s">
        <v>8650</v>
      </c>
      <c r="BN839" t="s">
        <v>74</v>
      </c>
      <c r="BO839" t="s">
        <v>74</v>
      </c>
      <c r="BP839" t="s">
        <v>74</v>
      </c>
      <c r="BQ839" t="s">
        <v>74</v>
      </c>
      <c r="BR839" t="s">
        <v>96</v>
      </c>
      <c r="BS839" t="s">
        <v>8651</v>
      </c>
      <c r="BT839" t="str">
        <f>HYPERLINK("https%3A%2F%2Fwww.webofscience.com%2Fwos%2Fwoscc%2Ffull-record%2FWOS:A1994PG56000011","View Full Record in Web of Science")</f>
        <v>View Full Record in Web of Science</v>
      </c>
    </row>
    <row r="840" spans="1:72" x14ac:dyDescent="0.15">
      <c r="A840" t="s">
        <v>72</v>
      </c>
      <c r="B840" t="s">
        <v>8652</v>
      </c>
      <c r="C840" t="s">
        <v>74</v>
      </c>
      <c r="D840" t="s">
        <v>74</v>
      </c>
      <c r="E840" t="s">
        <v>74</v>
      </c>
      <c r="F840" t="s">
        <v>8652</v>
      </c>
      <c r="G840" t="s">
        <v>74</v>
      </c>
      <c r="H840" t="s">
        <v>74</v>
      </c>
      <c r="I840" t="s">
        <v>8653</v>
      </c>
      <c r="J840" t="s">
        <v>8654</v>
      </c>
      <c r="K840" t="s">
        <v>74</v>
      </c>
      <c r="L840" t="s">
        <v>74</v>
      </c>
      <c r="M840" t="s">
        <v>77</v>
      </c>
      <c r="N840" t="s">
        <v>78</v>
      </c>
      <c r="O840" t="s">
        <v>74</v>
      </c>
      <c r="P840" t="s">
        <v>74</v>
      </c>
      <c r="Q840" t="s">
        <v>74</v>
      </c>
      <c r="R840" t="s">
        <v>74</v>
      </c>
      <c r="S840" t="s">
        <v>74</v>
      </c>
      <c r="T840" t="s">
        <v>8655</v>
      </c>
      <c r="U840" t="s">
        <v>8656</v>
      </c>
      <c r="V840" t="s">
        <v>8657</v>
      </c>
      <c r="W840" t="s">
        <v>5872</v>
      </c>
      <c r="X840" t="s">
        <v>5873</v>
      </c>
      <c r="Y840" t="s">
        <v>8658</v>
      </c>
      <c r="Z840" t="s">
        <v>74</v>
      </c>
      <c r="AA840" t="s">
        <v>5874</v>
      </c>
      <c r="AB840" t="s">
        <v>5875</v>
      </c>
      <c r="AC840" t="s">
        <v>74</v>
      </c>
      <c r="AD840" t="s">
        <v>74</v>
      </c>
      <c r="AE840" t="s">
        <v>74</v>
      </c>
      <c r="AF840" t="s">
        <v>74</v>
      </c>
      <c r="AG840">
        <v>16</v>
      </c>
      <c r="AH840">
        <v>5</v>
      </c>
      <c r="AI840">
        <v>5</v>
      </c>
      <c r="AJ840">
        <v>0</v>
      </c>
      <c r="AK840">
        <v>3</v>
      </c>
      <c r="AL840" t="s">
        <v>7803</v>
      </c>
      <c r="AM840" t="s">
        <v>84</v>
      </c>
      <c r="AN840" t="s">
        <v>7804</v>
      </c>
      <c r="AO840" t="s">
        <v>8659</v>
      </c>
      <c r="AP840" t="s">
        <v>74</v>
      </c>
      <c r="AQ840" t="s">
        <v>74</v>
      </c>
      <c r="AR840" t="s">
        <v>8660</v>
      </c>
      <c r="AS840" t="s">
        <v>8661</v>
      </c>
      <c r="AT840" t="s">
        <v>74</v>
      </c>
      <c r="AU840">
        <v>1994</v>
      </c>
      <c r="AV840">
        <v>27</v>
      </c>
      <c r="AW840">
        <v>4</v>
      </c>
      <c r="AX840" t="s">
        <v>74</v>
      </c>
      <c r="AY840" t="s">
        <v>74</v>
      </c>
      <c r="AZ840" t="s">
        <v>74</v>
      </c>
      <c r="BA840" t="s">
        <v>74</v>
      </c>
      <c r="BB840">
        <v>563</v>
      </c>
      <c r="BC840">
        <v>571</v>
      </c>
      <c r="BD840" t="s">
        <v>74</v>
      </c>
      <c r="BE840" t="s">
        <v>8662</v>
      </c>
      <c r="BF840" t="str">
        <f>HYPERLINK("http://dx.doi.org/10.1080/00387019408007260","http://dx.doi.org/10.1080/00387019408007260")</f>
        <v>http://dx.doi.org/10.1080/00387019408007260</v>
      </c>
      <c r="BG840" t="s">
        <v>74</v>
      </c>
      <c r="BH840" t="s">
        <v>74</v>
      </c>
      <c r="BI840">
        <v>9</v>
      </c>
      <c r="BJ840" t="s">
        <v>219</v>
      </c>
      <c r="BK840" t="s">
        <v>93</v>
      </c>
      <c r="BL840" t="s">
        <v>219</v>
      </c>
      <c r="BM840" t="s">
        <v>8663</v>
      </c>
      <c r="BN840" t="s">
        <v>74</v>
      </c>
      <c r="BO840" t="s">
        <v>74</v>
      </c>
      <c r="BP840" t="s">
        <v>74</v>
      </c>
      <c r="BQ840" t="s">
        <v>74</v>
      </c>
      <c r="BR840" t="s">
        <v>96</v>
      </c>
      <c r="BS840" t="s">
        <v>8664</v>
      </c>
      <c r="BT840" t="str">
        <f>HYPERLINK("https%3A%2F%2Fwww.webofscience.com%2Fwos%2Fwoscc%2Ffull-record%2FWOS:A1994NL42000014","View Full Record in Web of Science")</f>
        <v>View Full Record in Web of Science</v>
      </c>
    </row>
    <row r="841" spans="1:72" x14ac:dyDescent="0.15">
      <c r="A841" t="s">
        <v>72</v>
      </c>
      <c r="B841" t="s">
        <v>8665</v>
      </c>
      <c r="C841" t="s">
        <v>74</v>
      </c>
      <c r="D841" t="s">
        <v>74</v>
      </c>
      <c r="E841" t="s">
        <v>74</v>
      </c>
      <c r="F841" t="s">
        <v>8665</v>
      </c>
      <c r="G841" t="s">
        <v>74</v>
      </c>
      <c r="H841" t="s">
        <v>74</v>
      </c>
      <c r="I841" t="s">
        <v>8666</v>
      </c>
      <c r="J841" t="s">
        <v>8667</v>
      </c>
      <c r="K841" t="s">
        <v>74</v>
      </c>
      <c r="L841" t="s">
        <v>74</v>
      </c>
      <c r="M841" t="s">
        <v>77</v>
      </c>
      <c r="N841" t="s">
        <v>78</v>
      </c>
      <c r="O841" t="s">
        <v>74</v>
      </c>
      <c r="P841" t="s">
        <v>74</v>
      </c>
      <c r="Q841" t="s">
        <v>74</v>
      </c>
      <c r="R841" t="s">
        <v>74</v>
      </c>
      <c r="S841" t="s">
        <v>74</v>
      </c>
      <c r="T841" t="s">
        <v>8668</v>
      </c>
      <c r="U841" t="s">
        <v>8669</v>
      </c>
      <c r="V841" t="s">
        <v>8670</v>
      </c>
      <c r="W841" t="s">
        <v>74</v>
      </c>
      <c r="X841" t="s">
        <v>74</v>
      </c>
      <c r="Y841" t="s">
        <v>8671</v>
      </c>
      <c r="Z841" t="s">
        <v>74</v>
      </c>
      <c r="AA841" t="s">
        <v>74</v>
      </c>
      <c r="AB841" t="s">
        <v>74</v>
      </c>
      <c r="AC841" t="s">
        <v>74</v>
      </c>
      <c r="AD841" t="s">
        <v>74</v>
      </c>
      <c r="AE841" t="s">
        <v>74</v>
      </c>
      <c r="AF841" t="s">
        <v>74</v>
      </c>
      <c r="AG841">
        <v>94</v>
      </c>
      <c r="AH841">
        <v>21</v>
      </c>
      <c r="AI841">
        <v>24</v>
      </c>
      <c r="AJ841">
        <v>1</v>
      </c>
      <c r="AK841">
        <v>18</v>
      </c>
      <c r="AL841" t="s">
        <v>7618</v>
      </c>
      <c r="AM841" t="s">
        <v>2584</v>
      </c>
      <c r="AN841" t="s">
        <v>7619</v>
      </c>
      <c r="AO841" t="s">
        <v>8672</v>
      </c>
      <c r="AP841" t="s">
        <v>74</v>
      </c>
      <c r="AQ841" t="s">
        <v>74</v>
      </c>
      <c r="AR841" t="s">
        <v>8673</v>
      </c>
      <c r="AS841" t="s">
        <v>74</v>
      </c>
      <c r="AT841" t="s">
        <v>74</v>
      </c>
      <c r="AU841">
        <v>1994</v>
      </c>
      <c r="AV841">
        <v>41</v>
      </c>
      <c r="AW841" t="s">
        <v>330</v>
      </c>
      <c r="AX841" t="s">
        <v>74</v>
      </c>
      <c r="AY841" t="s">
        <v>74</v>
      </c>
      <c r="AZ841" t="s">
        <v>74</v>
      </c>
      <c r="BA841" t="s">
        <v>74</v>
      </c>
      <c r="BB841">
        <v>63</v>
      </c>
      <c r="BC841">
        <v>84</v>
      </c>
      <c r="BD841" t="s">
        <v>74</v>
      </c>
      <c r="BE841" t="s">
        <v>8674</v>
      </c>
      <c r="BF841" t="str">
        <f>HYPERLINK("http://dx.doi.org/10.1080/02772249409357961","http://dx.doi.org/10.1080/02772249409357961")</f>
        <v>http://dx.doi.org/10.1080/02772249409357961</v>
      </c>
      <c r="BG841" t="s">
        <v>74</v>
      </c>
      <c r="BH841" t="s">
        <v>74</v>
      </c>
      <c r="BI841">
        <v>22</v>
      </c>
      <c r="BJ841" t="s">
        <v>7097</v>
      </c>
      <c r="BK841" t="s">
        <v>93</v>
      </c>
      <c r="BL841" t="s">
        <v>7098</v>
      </c>
      <c r="BM841" t="s">
        <v>8675</v>
      </c>
      <c r="BN841" t="s">
        <v>74</v>
      </c>
      <c r="BO841" t="s">
        <v>74</v>
      </c>
      <c r="BP841" t="s">
        <v>74</v>
      </c>
      <c r="BQ841" t="s">
        <v>74</v>
      </c>
      <c r="BR841" t="s">
        <v>96</v>
      </c>
      <c r="BS841" t="s">
        <v>8676</v>
      </c>
      <c r="BT841" t="str">
        <f>HYPERLINK("https%3A%2F%2Fwww.webofscience.com%2Fwos%2Fwoscc%2Ffull-record%2FWOS:A1994PZ54500009","View Full Record in Web of Science")</f>
        <v>View Full Record in Web of Science</v>
      </c>
    </row>
    <row r="842" spans="1:72" x14ac:dyDescent="0.15">
      <c r="A842" t="s">
        <v>72</v>
      </c>
      <c r="B842" t="s">
        <v>8677</v>
      </c>
      <c r="C842" t="s">
        <v>74</v>
      </c>
      <c r="D842" t="s">
        <v>74</v>
      </c>
      <c r="E842" t="s">
        <v>74</v>
      </c>
      <c r="F842" t="s">
        <v>8677</v>
      </c>
      <c r="G842" t="s">
        <v>74</v>
      </c>
      <c r="H842" t="s">
        <v>74</v>
      </c>
      <c r="I842" t="s">
        <v>8678</v>
      </c>
      <c r="J842" t="s">
        <v>8679</v>
      </c>
      <c r="K842" t="s">
        <v>74</v>
      </c>
      <c r="L842" t="s">
        <v>74</v>
      </c>
      <c r="M842" t="s">
        <v>77</v>
      </c>
      <c r="N842" t="s">
        <v>78</v>
      </c>
      <c r="O842" t="s">
        <v>74</v>
      </c>
      <c r="P842" t="s">
        <v>74</v>
      </c>
      <c r="Q842" t="s">
        <v>74</v>
      </c>
      <c r="R842" t="s">
        <v>74</v>
      </c>
      <c r="S842" t="s">
        <v>74</v>
      </c>
      <c r="T842" t="s">
        <v>8680</v>
      </c>
      <c r="U842" t="s">
        <v>8681</v>
      </c>
      <c r="V842" t="s">
        <v>8682</v>
      </c>
      <c r="W842" t="s">
        <v>74</v>
      </c>
      <c r="X842" t="s">
        <v>74</v>
      </c>
      <c r="Y842" t="s">
        <v>8683</v>
      </c>
      <c r="Z842" t="s">
        <v>74</v>
      </c>
      <c r="AA842" t="s">
        <v>74</v>
      </c>
      <c r="AB842" t="s">
        <v>74</v>
      </c>
      <c r="AC842" t="s">
        <v>74</v>
      </c>
      <c r="AD842" t="s">
        <v>74</v>
      </c>
      <c r="AE842" t="s">
        <v>74</v>
      </c>
      <c r="AF842" t="s">
        <v>74</v>
      </c>
      <c r="AG842">
        <v>74</v>
      </c>
      <c r="AH842">
        <v>22</v>
      </c>
      <c r="AI842">
        <v>22</v>
      </c>
      <c r="AJ842">
        <v>0</v>
      </c>
      <c r="AK842">
        <v>5</v>
      </c>
      <c r="AL842" t="s">
        <v>3061</v>
      </c>
      <c r="AM842" t="s">
        <v>305</v>
      </c>
      <c r="AN842" t="s">
        <v>3062</v>
      </c>
      <c r="AO842" t="s">
        <v>8684</v>
      </c>
      <c r="AP842" t="s">
        <v>74</v>
      </c>
      <c r="AQ842" t="s">
        <v>74</v>
      </c>
      <c r="AR842" t="s">
        <v>8685</v>
      </c>
      <c r="AS842" t="s">
        <v>8686</v>
      </c>
      <c r="AT842" t="s">
        <v>74</v>
      </c>
      <c r="AU842">
        <v>1994</v>
      </c>
      <c r="AV842">
        <v>19</v>
      </c>
      <c r="AW842">
        <v>3</v>
      </c>
      <c r="AX842" t="s">
        <v>74</v>
      </c>
      <c r="AY842" t="s">
        <v>74</v>
      </c>
      <c r="AZ842" t="s">
        <v>74</v>
      </c>
      <c r="BA842" t="s">
        <v>74</v>
      </c>
      <c r="BB842">
        <v>273</v>
      </c>
      <c r="BC842">
        <v>290</v>
      </c>
      <c r="BD842" t="s">
        <v>74</v>
      </c>
      <c r="BE842" t="s">
        <v>8687</v>
      </c>
      <c r="BF842" t="str">
        <f>HYPERLINK("http://dx.doi.org/10.2307/622323","http://dx.doi.org/10.2307/622323")</f>
        <v>http://dx.doi.org/10.2307/622323</v>
      </c>
      <c r="BG842" t="s">
        <v>74</v>
      </c>
      <c r="BH842" t="s">
        <v>74</v>
      </c>
      <c r="BI842">
        <v>18</v>
      </c>
      <c r="BJ842" t="s">
        <v>3065</v>
      </c>
      <c r="BK842" t="s">
        <v>758</v>
      </c>
      <c r="BL842" t="s">
        <v>3065</v>
      </c>
      <c r="BM842" t="s">
        <v>8688</v>
      </c>
      <c r="BN842" t="s">
        <v>74</v>
      </c>
      <c r="BO842" t="s">
        <v>74</v>
      </c>
      <c r="BP842" t="s">
        <v>74</v>
      </c>
      <c r="BQ842" t="s">
        <v>74</v>
      </c>
      <c r="BR842" t="s">
        <v>96</v>
      </c>
      <c r="BS842" t="s">
        <v>8689</v>
      </c>
      <c r="BT842" t="str">
        <f>HYPERLINK("https%3A%2F%2Fwww.webofscience.com%2Fwos%2Fwoscc%2Ffull-record%2FWOS:A1994PU71300002","View Full Record in Web of Science")</f>
        <v>View Full Record in Web of Science</v>
      </c>
    </row>
    <row r="843" spans="1:72" x14ac:dyDescent="0.15">
      <c r="A843" t="s">
        <v>72</v>
      </c>
      <c r="B843" t="s">
        <v>8690</v>
      </c>
      <c r="C843" t="s">
        <v>74</v>
      </c>
      <c r="D843" t="s">
        <v>74</v>
      </c>
      <c r="E843" t="s">
        <v>74</v>
      </c>
      <c r="F843" t="s">
        <v>8690</v>
      </c>
      <c r="G843" t="s">
        <v>74</v>
      </c>
      <c r="H843" t="s">
        <v>74</v>
      </c>
      <c r="I843" t="s">
        <v>8691</v>
      </c>
      <c r="J843" t="s">
        <v>8692</v>
      </c>
      <c r="K843" t="s">
        <v>74</v>
      </c>
      <c r="L843" t="s">
        <v>74</v>
      </c>
      <c r="M843" t="s">
        <v>859</v>
      </c>
      <c r="N843" t="s">
        <v>78</v>
      </c>
      <c r="O843" t="s">
        <v>74</v>
      </c>
      <c r="P843" t="s">
        <v>74</v>
      </c>
      <c r="Q843" t="s">
        <v>74</v>
      </c>
      <c r="R843" t="s">
        <v>74</v>
      </c>
      <c r="S843" t="s">
        <v>74</v>
      </c>
      <c r="T843" t="s">
        <v>74</v>
      </c>
      <c r="U843" t="s">
        <v>74</v>
      </c>
      <c r="V843" t="s">
        <v>8693</v>
      </c>
      <c r="W843" t="s">
        <v>74</v>
      </c>
      <c r="X843" t="s">
        <v>74</v>
      </c>
      <c r="Y843" t="s">
        <v>8694</v>
      </c>
      <c r="Z843" t="s">
        <v>74</v>
      </c>
      <c r="AA843" t="s">
        <v>74</v>
      </c>
      <c r="AB843" t="s">
        <v>74</v>
      </c>
      <c r="AC843" t="s">
        <v>74</v>
      </c>
      <c r="AD843" t="s">
        <v>74</v>
      </c>
      <c r="AE843" t="s">
        <v>74</v>
      </c>
      <c r="AF843" t="s">
        <v>74</v>
      </c>
      <c r="AG843">
        <v>7</v>
      </c>
      <c r="AH843">
        <v>0</v>
      </c>
      <c r="AI843">
        <v>0</v>
      </c>
      <c r="AJ843">
        <v>0</v>
      </c>
      <c r="AK843">
        <v>0</v>
      </c>
      <c r="AL843" t="s">
        <v>8695</v>
      </c>
      <c r="AM843" t="s">
        <v>863</v>
      </c>
      <c r="AN843" t="s">
        <v>8696</v>
      </c>
      <c r="AO843" t="s">
        <v>8697</v>
      </c>
      <c r="AP843" t="s">
        <v>74</v>
      </c>
      <c r="AQ843" t="s">
        <v>74</v>
      </c>
      <c r="AR843" t="s">
        <v>8698</v>
      </c>
      <c r="AS843" t="s">
        <v>74</v>
      </c>
      <c r="AT843" t="s">
        <v>74</v>
      </c>
      <c r="AU843">
        <v>1994</v>
      </c>
      <c r="AV843" t="s">
        <v>74</v>
      </c>
      <c r="AW843">
        <v>7</v>
      </c>
      <c r="AX843" t="s">
        <v>74</v>
      </c>
      <c r="AY843" t="s">
        <v>74</v>
      </c>
      <c r="AZ843" t="s">
        <v>74</v>
      </c>
      <c r="BA843" t="s">
        <v>74</v>
      </c>
      <c r="BB843">
        <v>21</v>
      </c>
      <c r="BC843">
        <v>26</v>
      </c>
      <c r="BD843" t="s">
        <v>74</v>
      </c>
      <c r="BE843" t="s">
        <v>74</v>
      </c>
      <c r="BF843" t="s">
        <v>74</v>
      </c>
      <c r="BG843" t="s">
        <v>74</v>
      </c>
      <c r="BH843" t="s">
        <v>74</v>
      </c>
      <c r="BI843">
        <v>6</v>
      </c>
      <c r="BJ843" t="s">
        <v>8699</v>
      </c>
      <c r="BK843" t="s">
        <v>93</v>
      </c>
      <c r="BL843" t="s">
        <v>8700</v>
      </c>
      <c r="BM843" t="s">
        <v>8701</v>
      </c>
      <c r="BN843">
        <v>7524845</v>
      </c>
      <c r="BO843" t="s">
        <v>74</v>
      </c>
      <c r="BP843" t="s">
        <v>74</v>
      </c>
      <c r="BQ843" t="s">
        <v>74</v>
      </c>
      <c r="BR843" t="s">
        <v>96</v>
      </c>
      <c r="BS843" t="s">
        <v>8702</v>
      </c>
      <c r="BT843" t="str">
        <f>HYPERLINK("https%3A%2F%2Fwww.webofscience.com%2Fwos%2Fwoscc%2Ffull-record%2FWOS:A1994PJ23400007","View Full Record in Web of Science")</f>
        <v>View Full Record in Web of Science</v>
      </c>
    </row>
    <row r="844" spans="1:72" x14ac:dyDescent="0.15">
      <c r="A844" t="s">
        <v>72</v>
      </c>
      <c r="B844" t="s">
        <v>8703</v>
      </c>
      <c r="C844" t="s">
        <v>74</v>
      </c>
      <c r="D844" t="s">
        <v>74</v>
      </c>
      <c r="E844" t="s">
        <v>74</v>
      </c>
      <c r="F844" t="s">
        <v>8703</v>
      </c>
      <c r="G844" t="s">
        <v>74</v>
      </c>
      <c r="H844" t="s">
        <v>74</v>
      </c>
      <c r="I844" t="s">
        <v>8704</v>
      </c>
      <c r="J844" t="s">
        <v>8705</v>
      </c>
      <c r="K844" t="s">
        <v>74</v>
      </c>
      <c r="L844" t="s">
        <v>74</v>
      </c>
      <c r="M844" t="s">
        <v>77</v>
      </c>
      <c r="N844" t="s">
        <v>78</v>
      </c>
      <c r="O844" t="s">
        <v>74</v>
      </c>
      <c r="P844" t="s">
        <v>74</v>
      </c>
      <c r="Q844" t="s">
        <v>74</v>
      </c>
      <c r="R844" t="s">
        <v>74</v>
      </c>
      <c r="S844" t="s">
        <v>74</v>
      </c>
      <c r="T844" t="s">
        <v>74</v>
      </c>
      <c r="U844" t="s">
        <v>8706</v>
      </c>
      <c r="V844" t="s">
        <v>8707</v>
      </c>
      <c r="W844" t="s">
        <v>8708</v>
      </c>
      <c r="X844" t="s">
        <v>8709</v>
      </c>
      <c r="Y844" t="s">
        <v>8710</v>
      </c>
      <c r="Z844" t="s">
        <v>74</v>
      </c>
      <c r="AA844" t="s">
        <v>8711</v>
      </c>
      <c r="AB844" t="s">
        <v>8712</v>
      </c>
      <c r="AC844" t="s">
        <v>74</v>
      </c>
      <c r="AD844" t="s">
        <v>74</v>
      </c>
      <c r="AE844" t="s">
        <v>74</v>
      </c>
      <c r="AF844" t="s">
        <v>74</v>
      </c>
      <c r="AG844">
        <v>40</v>
      </c>
      <c r="AH844">
        <v>30</v>
      </c>
      <c r="AI844">
        <v>30</v>
      </c>
      <c r="AJ844">
        <v>1</v>
      </c>
      <c r="AK844">
        <v>19</v>
      </c>
      <c r="AL844" t="s">
        <v>1782</v>
      </c>
      <c r="AM844" t="s">
        <v>1783</v>
      </c>
      <c r="AN844" t="s">
        <v>1784</v>
      </c>
      <c r="AO844" t="s">
        <v>8713</v>
      </c>
      <c r="AP844" t="s">
        <v>74</v>
      </c>
      <c r="AQ844" t="s">
        <v>74</v>
      </c>
      <c r="AR844" t="s">
        <v>8714</v>
      </c>
      <c r="AS844" t="s">
        <v>8715</v>
      </c>
      <c r="AT844" t="s">
        <v>74</v>
      </c>
      <c r="AU844">
        <v>1994</v>
      </c>
      <c r="AV844">
        <v>21</v>
      </c>
      <c r="AW844">
        <v>3</v>
      </c>
      <c r="AX844" t="s">
        <v>74</v>
      </c>
      <c r="AY844" t="s">
        <v>74</v>
      </c>
      <c r="AZ844" t="s">
        <v>74</v>
      </c>
      <c r="BA844" t="s">
        <v>74</v>
      </c>
      <c r="BB844">
        <v>293</v>
      </c>
      <c r="BC844">
        <v>305</v>
      </c>
      <c r="BD844" t="s">
        <v>74</v>
      </c>
      <c r="BE844" t="s">
        <v>8716</v>
      </c>
      <c r="BF844" t="str">
        <f>HYPERLINK("http://dx.doi.org/10.1071/WR9940293","http://dx.doi.org/10.1071/WR9940293")</f>
        <v>http://dx.doi.org/10.1071/WR9940293</v>
      </c>
      <c r="BG844" t="s">
        <v>74</v>
      </c>
      <c r="BH844" t="s">
        <v>74</v>
      </c>
      <c r="BI844">
        <v>13</v>
      </c>
      <c r="BJ844" t="s">
        <v>2135</v>
      </c>
      <c r="BK844" t="s">
        <v>93</v>
      </c>
      <c r="BL844" t="s">
        <v>2136</v>
      </c>
      <c r="BM844" t="s">
        <v>8717</v>
      </c>
      <c r="BN844" t="s">
        <v>74</v>
      </c>
      <c r="BO844" t="s">
        <v>74</v>
      </c>
      <c r="BP844" t="s">
        <v>74</v>
      </c>
      <c r="BQ844" t="s">
        <v>74</v>
      </c>
      <c r="BR844" t="s">
        <v>96</v>
      </c>
      <c r="BS844" t="s">
        <v>8718</v>
      </c>
      <c r="BT844" t="str">
        <f>HYPERLINK("https%3A%2F%2Fwww.webofscience.com%2Fwos%2Fwoscc%2Ffull-record%2FWOS:A1994PG17300006","View Full Record in Web of Science")</f>
        <v>View Full Record in Web of Science</v>
      </c>
    </row>
    <row r="845" spans="1:72" x14ac:dyDescent="0.15">
      <c r="A845" t="s">
        <v>72</v>
      </c>
      <c r="B845" t="s">
        <v>8719</v>
      </c>
      <c r="C845" t="s">
        <v>74</v>
      </c>
      <c r="D845" t="s">
        <v>74</v>
      </c>
      <c r="E845" t="s">
        <v>74</v>
      </c>
      <c r="F845" t="s">
        <v>8719</v>
      </c>
      <c r="G845" t="s">
        <v>74</v>
      </c>
      <c r="H845" t="s">
        <v>74</v>
      </c>
      <c r="I845" t="s">
        <v>8720</v>
      </c>
      <c r="J845" t="s">
        <v>338</v>
      </c>
      <c r="K845" t="s">
        <v>74</v>
      </c>
      <c r="L845" t="s">
        <v>74</v>
      </c>
      <c r="M845" t="s">
        <v>77</v>
      </c>
      <c r="N845" t="s">
        <v>78</v>
      </c>
      <c r="O845" t="s">
        <v>74</v>
      </c>
      <c r="P845" t="s">
        <v>74</v>
      </c>
      <c r="Q845" t="s">
        <v>74</v>
      </c>
      <c r="R845" t="s">
        <v>74</v>
      </c>
      <c r="S845" t="s">
        <v>74</v>
      </c>
      <c r="T845" t="s">
        <v>74</v>
      </c>
      <c r="U845" t="s">
        <v>8721</v>
      </c>
      <c r="V845" t="s">
        <v>8722</v>
      </c>
      <c r="W845" t="s">
        <v>74</v>
      </c>
      <c r="X845" t="s">
        <v>74</v>
      </c>
      <c r="Y845" t="s">
        <v>8723</v>
      </c>
      <c r="Z845" t="s">
        <v>74</v>
      </c>
      <c r="AA845" t="s">
        <v>74</v>
      </c>
      <c r="AB845" t="s">
        <v>74</v>
      </c>
      <c r="AC845" t="s">
        <v>74</v>
      </c>
      <c r="AD845" t="s">
        <v>74</v>
      </c>
      <c r="AE845" t="s">
        <v>74</v>
      </c>
      <c r="AF845" t="s">
        <v>74</v>
      </c>
      <c r="AG845">
        <v>28</v>
      </c>
      <c r="AH845">
        <v>21</v>
      </c>
      <c r="AI845">
        <v>21</v>
      </c>
      <c r="AJ845">
        <v>0</v>
      </c>
      <c r="AK845">
        <v>3</v>
      </c>
      <c r="AL845" t="s">
        <v>284</v>
      </c>
      <c r="AM845" t="s">
        <v>285</v>
      </c>
      <c r="AN845" t="s">
        <v>2642</v>
      </c>
      <c r="AO845" t="s">
        <v>344</v>
      </c>
      <c r="AP845" t="s">
        <v>74</v>
      </c>
      <c r="AQ845" t="s">
        <v>74</v>
      </c>
      <c r="AR845" t="s">
        <v>345</v>
      </c>
      <c r="AS845" t="s">
        <v>346</v>
      </c>
      <c r="AT845" t="s">
        <v>8724</v>
      </c>
      <c r="AU845">
        <v>1993</v>
      </c>
      <c r="AV845">
        <v>20</v>
      </c>
      <c r="AW845">
        <v>24</v>
      </c>
      <c r="AX845" t="s">
        <v>74</v>
      </c>
      <c r="AY845" t="s">
        <v>74</v>
      </c>
      <c r="AZ845" t="s">
        <v>74</v>
      </c>
      <c r="BA845" t="s">
        <v>74</v>
      </c>
      <c r="BB845">
        <v>2873</v>
      </c>
      <c r="BC845">
        <v>2876</v>
      </c>
      <c r="BD845" t="s">
        <v>74</v>
      </c>
      <c r="BE845" t="s">
        <v>8725</v>
      </c>
      <c r="BF845" t="str">
        <f>HYPERLINK("http://dx.doi.org/10.1029/93GL03151","http://dx.doi.org/10.1029/93GL03151")</f>
        <v>http://dx.doi.org/10.1029/93GL03151</v>
      </c>
      <c r="BG845" t="s">
        <v>74</v>
      </c>
      <c r="BH845" t="s">
        <v>74</v>
      </c>
      <c r="BI845">
        <v>4</v>
      </c>
      <c r="BJ845" t="s">
        <v>187</v>
      </c>
      <c r="BK845" t="s">
        <v>93</v>
      </c>
      <c r="BL845" t="s">
        <v>188</v>
      </c>
      <c r="BM845" t="s">
        <v>8726</v>
      </c>
      <c r="BN845" t="s">
        <v>74</v>
      </c>
      <c r="BO845" t="s">
        <v>74</v>
      </c>
      <c r="BP845" t="s">
        <v>74</v>
      </c>
      <c r="BQ845" t="s">
        <v>74</v>
      </c>
      <c r="BR845" t="s">
        <v>96</v>
      </c>
      <c r="BS845" t="s">
        <v>8727</v>
      </c>
      <c r="BT845" t="str">
        <f>HYPERLINK("https%3A%2F%2Fwww.webofscience.com%2Fwos%2Fwoscc%2Ffull-record%2FWOS:A1993MQ17300023","View Full Record in Web of Science")</f>
        <v>View Full Record in Web of Science</v>
      </c>
    </row>
    <row r="846" spans="1:72" x14ac:dyDescent="0.15">
      <c r="A846" t="s">
        <v>72</v>
      </c>
      <c r="B846" t="s">
        <v>8728</v>
      </c>
      <c r="C846" t="s">
        <v>74</v>
      </c>
      <c r="D846" t="s">
        <v>74</v>
      </c>
      <c r="E846" t="s">
        <v>74</v>
      </c>
      <c r="F846" t="s">
        <v>8728</v>
      </c>
      <c r="G846" t="s">
        <v>74</v>
      </c>
      <c r="H846" t="s">
        <v>74</v>
      </c>
      <c r="I846" t="s">
        <v>8729</v>
      </c>
      <c r="J846" t="s">
        <v>338</v>
      </c>
      <c r="K846" t="s">
        <v>74</v>
      </c>
      <c r="L846" t="s">
        <v>74</v>
      </c>
      <c r="M846" t="s">
        <v>77</v>
      </c>
      <c r="N846" t="s">
        <v>78</v>
      </c>
      <c r="O846" t="s">
        <v>74</v>
      </c>
      <c r="P846" t="s">
        <v>74</v>
      </c>
      <c r="Q846" t="s">
        <v>74</v>
      </c>
      <c r="R846" t="s">
        <v>74</v>
      </c>
      <c r="S846" t="s">
        <v>74</v>
      </c>
      <c r="T846" t="s">
        <v>74</v>
      </c>
      <c r="U846" t="s">
        <v>8730</v>
      </c>
      <c r="V846" t="s">
        <v>8731</v>
      </c>
      <c r="W846" t="s">
        <v>74</v>
      </c>
      <c r="X846" t="s">
        <v>74</v>
      </c>
      <c r="Y846" t="s">
        <v>8732</v>
      </c>
      <c r="Z846" t="s">
        <v>74</v>
      </c>
      <c r="AA846" t="s">
        <v>74</v>
      </c>
      <c r="AB846" t="s">
        <v>74</v>
      </c>
      <c r="AC846" t="s">
        <v>74</v>
      </c>
      <c r="AD846" t="s">
        <v>74</v>
      </c>
      <c r="AE846" t="s">
        <v>74</v>
      </c>
      <c r="AF846" t="s">
        <v>74</v>
      </c>
      <c r="AG846">
        <v>12</v>
      </c>
      <c r="AH846">
        <v>8</v>
      </c>
      <c r="AI846">
        <v>8</v>
      </c>
      <c r="AJ846">
        <v>0</v>
      </c>
      <c r="AK846">
        <v>1</v>
      </c>
      <c r="AL846" t="s">
        <v>284</v>
      </c>
      <c r="AM846" t="s">
        <v>285</v>
      </c>
      <c r="AN846" t="s">
        <v>2642</v>
      </c>
      <c r="AO846" t="s">
        <v>344</v>
      </c>
      <c r="AP846" t="s">
        <v>74</v>
      </c>
      <c r="AQ846" t="s">
        <v>74</v>
      </c>
      <c r="AR846" t="s">
        <v>345</v>
      </c>
      <c r="AS846" t="s">
        <v>346</v>
      </c>
      <c r="AT846" t="s">
        <v>8724</v>
      </c>
      <c r="AU846">
        <v>1993</v>
      </c>
      <c r="AV846">
        <v>20</v>
      </c>
      <c r="AW846">
        <v>24</v>
      </c>
      <c r="AX846" t="s">
        <v>74</v>
      </c>
      <c r="AY846" t="s">
        <v>74</v>
      </c>
      <c r="AZ846" t="s">
        <v>74</v>
      </c>
      <c r="BA846" t="s">
        <v>74</v>
      </c>
      <c r="BB846">
        <v>2877</v>
      </c>
      <c r="BC846">
        <v>2880</v>
      </c>
      <c r="BD846" t="s">
        <v>74</v>
      </c>
      <c r="BE846" t="s">
        <v>8733</v>
      </c>
      <c r="BF846" t="str">
        <f>HYPERLINK("http://dx.doi.org/10.1029/93GL03427","http://dx.doi.org/10.1029/93GL03427")</f>
        <v>http://dx.doi.org/10.1029/93GL03427</v>
      </c>
      <c r="BG846" t="s">
        <v>74</v>
      </c>
      <c r="BH846" t="s">
        <v>74</v>
      </c>
      <c r="BI846">
        <v>4</v>
      </c>
      <c r="BJ846" t="s">
        <v>187</v>
      </c>
      <c r="BK846" t="s">
        <v>93</v>
      </c>
      <c r="BL846" t="s">
        <v>188</v>
      </c>
      <c r="BM846" t="s">
        <v>8726</v>
      </c>
      <c r="BN846" t="s">
        <v>74</v>
      </c>
      <c r="BO846" t="s">
        <v>74</v>
      </c>
      <c r="BP846" t="s">
        <v>74</v>
      </c>
      <c r="BQ846" t="s">
        <v>74</v>
      </c>
      <c r="BR846" t="s">
        <v>96</v>
      </c>
      <c r="BS846" t="s">
        <v>8734</v>
      </c>
      <c r="BT846" t="str">
        <f>HYPERLINK("https%3A%2F%2Fwww.webofscience.com%2Fwos%2Fwoscc%2Ffull-record%2FWOS:A1993MQ17300024","View Full Record in Web of Science")</f>
        <v>View Full Record in Web of Science</v>
      </c>
    </row>
    <row r="847" spans="1:72" x14ac:dyDescent="0.15">
      <c r="A847" t="s">
        <v>72</v>
      </c>
      <c r="B847" t="s">
        <v>8735</v>
      </c>
      <c r="C847" t="s">
        <v>74</v>
      </c>
      <c r="D847" t="s">
        <v>74</v>
      </c>
      <c r="E847" t="s">
        <v>74</v>
      </c>
      <c r="F847" t="s">
        <v>8735</v>
      </c>
      <c r="G847" t="s">
        <v>74</v>
      </c>
      <c r="H847" t="s">
        <v>74</v>
      </c>
      <c r="I847" t="s">
        <v>8736</v>
      </c>
      <c r="J847" t="s">
        <v>338</v>
      </c>
      <c r="K847" t="s">
        <v>74</v>
      </c>
      <c r="L847" t="s">
        <v>74</v>
      </c>
      <c r="M847" t="s">
        <v>77</v>
      </c>
      <c r="N847" t="s">
        <v>78</v>
      </c>
      <c r="O847" t="s">
        <v>74</v>
      </c>
      <c r="P847" t="s">
        <v>74</v>
      </c>
      <c r="Q847" t="s">
        <v>74</v>
      </c>
      <c r="R847" t="s">
        <v>74</v>
      </c>
      <c r="S847" t="s">
        <v>74</v>
      </c>
      <c r="T847" t="s">
        <v>74</v>
      </c>
      <c r="U847" t="s">
        <v>8737</v>
      </c>
      <c r="V847" t="s">
        <v>8738</v>
      </c>
      <c r="W847" t="s">
        <v>74</v>
      </c>
      <c r="X847" t="s">
        <v>74</v>
      </c>
      <c r="Y847" t="s">
        <v>8739</v>
      </c>
      <c r="Z847" t="s">
        <v>74</v>
      </c>
      <c r="AA847" t="s">
        <v>74</v>
      </c>
      <c r="AB847" t="s">
        <v>74</v>
      </c>
      <c r="AC847" t="s">
        <v>74</v>
      </c>
      <c r="AD847" t="s">
        <v>74</v>
      </c>
      <c r="AE847" t="s">
        <v>74</v>
      </c>
      <c r="AF847" t="s">
        <v>74</v>
      </c>
      <c r="AG847">
        <v>12</v>
      </c>
      <c r="AH847">
        <v>9</v>
      </c>
      <c r="AI847">
        <v>9</v>
      </c>
      <c r="AJ847">
        <v>0</v>
      </c>
      <c r="AK847">
        <v>1</v>
      </c>
      <c r="AL847" t="s">
        <v>284</v>
      </c>
      <c r="AM847" t="s">
        <v>285</v>
      </c>
      <c r="AN847" t="s">
        <v>2642</v>
      </c>
      <c r="AO847" t="s">
        <v>344</v>
      </c>
      <c r="AP847" t="s">
        <v>74</v>
      </c>
      <c r="AQ847" t="s">
        <v>74</v>
      </c>
      <c r="AR847" t="s">
        <v>345</v>
      </c>
      <c r="AS847" t="s">
        <v>346</v>
      </c>
      <c r="AT847" t="s">
        <v>8724</v>
      </c>
      <c r="AU847">
        <v>1993</v>
      </c>
      <c r="AV847">
        <v>20</v>
      </c>
      <c r="AW847">
        <v>24</v>
      </c>
      <c r="AX847" t="s">
        <v>74</v>
      </c>
      <c r="AY847" t="s">
        <v>74</v>
      </c>
      <c r="AZ847" t="s">
        <v>74</v>
      </c>
      <c r="BA847" t="s">
        <v>74</v>
      </c>
      <c r="BB847">
        <v>2881</v>
      </c>
      <c r="BC847">
        <v>2883</v>
      </c>
      <c r="BD847" t="s">
        <v>74</v>
      </c>
      <c r="BE847" t="s">
        <v>8740</v>
      </c>
      <c r="BF847" t="str">
        <f>HYPERLINK("http://dx.doi.org/10.1029/93GL03306","http://dx.doi.org/10.1029/93GL03306")</f>
        <v>http://dx.doi.org/10.1029/93GL03306</v>
      </c>
      <c r="BG847" t="s">
        <v>74</v>
      </c>
      <c r="BH847" t="s">
        <v>74</v>
      </c>
      <c r="BI847">
        <v>3</v>
      </c>
      <c r="BJ847" t="s">
        <v>187</v>
      </c>
      <c r="BK847" t="s">
        <v>93</v>
      </c>
      <c r="BL847" t="s">
        <v>188</v>
      </c>
      <c r="BM847" t="s">
        <v>8726</v>
      </c>
      <c r="BN847" t="s">
        <v>74</v>
      </c>
      <c r="BO847" t="s">
        <v>74</v>
      </c>
      <c r="BP847" t="s">
        <v>74</v>
      </c>
      <c r="BQ847" t="s">
        <v>74</v>
      </c>
      <c r="BR847" t="s">
        <v>96</v>
      </c>
      <c r="BS847" t="s">
        <v>8741</v>
      </c>
      <c r="BT847" t="str">
        <f>HYPERLINK("https%3A%2F%2Fwww.webofscience.com%2Fwos%2Fwoscc%2Ffull-record%2FWOS:A1993MQ17300025","View Full Record in Web of Science")</f>
        <v>View Full Record in Web of Science</v>
      </c>
    </row>
    <row r="848" spans="1:72" x14ac:dyDescent="0.15">
      <c r="A848" t="s">
        <v>72</v>
      </c>
      <c r="B848" t="s">
        <v>8742</v>
      </c>
      <c r="C848" t="s">
        <v>74</v>
      </c>
      <c r="D848" t="s">
        <v>74</v>
      </c>
      <c r="E848" t="s">
        <v>74</v>
      </c>
      <c r="F848" t="s">
        <v>8742</v>
      </c>
      <c r="G848" t="s">
        <v>74</v>
      </c>
      <c r="H848" t="s">
        <v>74</v>
      </c>
      <c r="I848" t="s">
        <v>8743</v>
      </c>
      <c r="J848" t="s">
        <v>338</v>
      </c>
      <c r="K848" t="s">
        <v>74</v>
      </c>
      <c r="L848" t="s">
        <v>74</v>
      </c>
      <c r="M848" t="s">
        <v>77</v>
      </c>
      <c r="N848" t="s">
        <v>78</v>
      </c>
      <c r="O848" t="s">
        <v>74</v>
      </c>
      <c r="P848" t="s">
        <v>74</v>
      </c>
      <c r="Q848" t="s">
        <v>74</v>
      </c>
      <c r="R848" t="s">
        <v>74</v>
      </c>
      <c r="S848" t="s">
        <v>74</v>
      </c>
      <c r="T848" t="s">
        <v>74</v>
      </c>
      <c r="U848" t="s">
        <v>8744</v>
      </c>
      <c r="V848" t="s">
        <v>8745</v>
      </c>
      <c r="W848" t="s">
        <v>8746</v>
      </c>
      <c r="X848" t="s">
        <v>8747</v>
      </c>
      <c r="Y848" t="s">
        <v>8748</v>
      </c>
      <c r="Z848" t="s">
        <v>74</v>
      </c>
      <c r="AA848" t="s">
        <v>74</v>
      </c>
      <c r="AB848" t="s">
        <v>8749</v>
      </c>
      <c r="AC848" t="s">
        <v>74</v>
      </c>
      <c r="AD848" t="s">
        <v>74</v>
      </c>
      <c r="AE848" t="s">
        <v>74</v>
      </c>
      <c r="AF848" t="s">
        <v>74</v>
      </c>
      <c r="AG848">
        <v>13</v>
      </c>
      <c r="AH848">
        <v>36</v>
      </c>
      <c r="AI848">
        <v>39</v>
      </c>
      <c r="AJ848">
        <v>0</v>
      </c>
      <c r="AK848">
        <v>3</v>
      </c>
      <c r="AL848" t="s">
        <v>284</v>
      </c>
      <c r="AM848" t="s">
        <v>285</v>
      </c>
      <c r="AN848" t="s">
        <v>2642</v>
      </c>
      <c r="AO848" t="s">
        <v>344</v>
      </c>
      <c r="AP848" t="s">
        <v>74</v>
      </c>
      <c r="AQ848" t="s">
        <v>74</v>
      </c>
      <c r="AR848" t="s">
        <v>345</v>
      </c>
      <c r="AS848" t="s">
        <v>346</v>
      </c>
      <c r="AT848" t="s">
        <v>8724</v>
      </c>
      <c r="AU848">
        <v>1993</v>
      </c>
      <c r="AV848">
        <v>20</v>
      </c>
      <c r="AW848">
        <v>24</v>
      </c>
      <c r="AX848" t="s">
        <v>74</v>
      </c>
      <c r="AY848" t="s">
        <v>74</v>
      </c>
      <c r="AZ848" t="s">
        <v>74</v>
      </c>
      <c r="BA848" t="s">
        <v>74</v>
      </c>
      <c r="BB848">
        <v>2953</v>
      </c>
      <c r="BC848">
        <v>2956</v>
      </c>
      <c r="BD848" t="s">
        <v>74</v>
      </c>
      <c r="BE848" t="s">
        <v>8750</v>
      </c>
      <c r="BF848" t="str">
        <f>HYPERLINK("http://dx.doi.org/10.1029/93GL03186","http://dx.doi.org/10.1029/93GL03186")</f>
        <v>http://dx.doi.org/10.1029/93GL03186</v>
      </c>
      <c r="BG848" t="s">
        <v>74</v>
      </c>
      <c r="BH848" t="s">
        <v>74</v>
      </c>
      <c r="BI848">
        <v>4</v>
      </c>
      <c r="BJ848" t="s">
        <v>187</v>
      </c>
      <c r="BK848" t="s">
        <v>93</v>
      </c>
      <c r="BL848" t="s">
        <v>188</v>
      </c>
      <c r="BM848" t="s">
        <v>8726</v>
      </c>
      <c r="BN848" t="s">
        <v>74</v>
      </c>
      <c r="BO848" t="s">
        <v>74</v>
      </c>
      <c r="BP848" t="s">
        <v>74</v>
      </c>
      <c r="BQ848" t="s">
        <v>74</v>
      </c>
      <c r="BR848" t="s">
        <v>96</v>
      </c>
      <c r="BS848" t="s">
        <v>8751</v>
      </c>
      <c r="BT848" t="str">
        <f>HYPERLINK("https%3A%2F%2Fwww.webofscience.com%2Fwos%2Fwoscc%2Ffull-record%2FWOS:A1993MQ17300043","View Full Record in Web of Science")</f>
        <v>View Full Record in Web of Science</v>
      </c>
    </row>
    <row r="849" spans="1:72" x14ac:dyDescent="0.15">
      <c r="A849" t="s">
        <v>72</v>
      </c>
      <c r="B849" t="s">
        <v>8752</v>
      </c>
      <c r="C849" t="s">
        <v>74</v>
      </c>
      <c r="D849" t="s">
        <v>74</v>
      </c>
      <c r="E849" t="s">
        <v>74</v>
      </c>
      <c r="F849" t="s">
        <v>8752</v>
      </c>
      <c r="G849" t="s">
        <v>74</v>
      </c>
      <c r="H849" t="s">
        <v>74</v>
      </c>
      <c r="I849" t="s">
        <v>8753</v>
      </c>
      <c r="J849" t="s">
        <v>278</v>
      </c>
      <c r="K849" t="s">
        <v>74</v>
      </c>
      <c r="L849" t="s">
        <v>74</v>
      </c>
      <c r="M849" t="s">
        <v>77</v>
      </c>
      <c r="N849" t="s">
        <v>78</v>
      </c>
      <c r="O849" t="s">
        <v>74</v>
      </c>
      <c r="P849" t="s">
        <v>74</v>
      </c>
      <c r="Q849" t="s">
        <v>74</v>
      </c>
      <c r="R849" t="s">
        <v>74</v>
      </c>
      <c r="S849" t="s">
        <v>74</v>
      </c>
      <c r="T849" t="s">
        <v>74</v>
      </c>
      <c r="U849" t="s">
        <v>8754</v>
      </c>
      <c r="V849" t="s">
        <v>8755</v>
      </c>
      <c r="W849" t="s">
        <v>74</v>
      </c>
      <c r="X849" t="s">
        <v>74</v>
      </c>
      <c r="Y849" t="s">
        <v>8756</v>
      </c>
      <c r="Z849" t="s">
        <v>74</v>
      </c>
      <c r="AA849" t="s">
        <v>74</v>
      </c>
      <c r="AB849" t="s">
        <v>8757</v>
      </c>
      <c r="AC849" t="s">
        <v>74</v>
      </c>
      <c r="AD849" t="s">
        <v>74</v>
      </c>
      <c r="AE849" t="s">
        <v>74</v>
      </c>
      <c r="AF849" t="s">
        <v>74</v>
      </c>
      <c r="AG849">
        <v>44</v>
      </c>
      <c r="AH849">
        <v>60</v>
      </c>
      <c r="AI849">
        <v>61</v>
      </c>
      <c r="AJ849">
        <v>0</v>
      </c>
      <c r="AK849">
        <v>0</v>
      </c>
      <c r="AL849" t="s">
        <v>284</v>
      </c>
      <c r="AM849" t="s">
        <v>285</v>
      </c>
      <c r="AN849" t="s">
        <v>286</v>
      </c>
      <c r="AO849" t="s">
        <v>287</v>
      </c>
      <c r="AP849" t="s">
        <v>74</v>
      </c>
      <c r="AQ849" t="s">
        <v>74</v>
      </c>
      <c r="AR849" t="s">
        <v>288</v>
      </c>
      <c r="AS849" t="s">
        <v>289</v>
      </c>
      <c r="AT849" t="s">
        <v>8758</v>
      </c>
      <c r="AU849">
        <v>1993</v>
      </c>
      <c r="AV849">
        <v>98</v>
      </c>
      <c r="AW849" t="s">
        <v>8759</v>
      </c>
      <c r="AX849" t="s">
        <v>74</v>
      </c>
      <c r="AY849" t="s">
        <v>74</v>
      </c>
      <c r="AZ849" t="s">
        <v>74</v>
      </c>
      <c r="BA849" t="s">
        <v>74</v>
      </c>
      <c r="BB849">
        <v>23003</v>
      </c>
      <c r="BC849">
        <v>23012</v>
      </c>
      <c r="BD849" t="s">
        <v>74</v>
      </c>
      <c r="BE849" t="s">
        <v>8760</v>
      </c>
      <c r="BF849" t="str">
        <f>HYPERLINK("http://dx.doi.org/10.1029/93JD02461","http://dx.doi.org/10.1029/93JD02461")</f>
        <v>http://dx.doi.org/10.1029/93JD02461</v>
      </c>
      <c r="BG849" t="s">
        <v>74</v>
      </c>
      <c r="BH849" t="s">
        <v>74</v>
      </c>
      <c r="BI849">
        <v>10</v>
      </c>
      <c r="BJ849" t="s">
        <v>293</v>
      </c>
      <c r="BK849" t="s">
        <v>93</v>
      </c>
      <c r="BL849" t="s">
        <v>293</v>
      </c>
      <c r="BM849" t="s">
        <v>8761</v>
      </c>
      <c r="BN849" t="s">
        <v>74</v>
      </c>
      <c r="BO849" t="s">
        <v>74</v>
      </c>
      <c r="BP849" t="s">
        <v>74</v>
      </c>
      <c r="BQ849" t="s">
        <v>74</v>
      </c>
      <c r="BR849" t="s">
        <v>96</v>
      </c>
      <c r="BS849" t="s">
        <v>8762</v>
      </c>
      <c r="BT849" t="str">
        <f>HYPERLINK("https%3A%2F%2Fwww.webofscience.com%2Fwos%2Fwoscc%2Ffull-record%2FWOS:A1993MP29500013","View Full Record in Web of Science")</f>
        <v>View Full Record in Web of Science</v>
      </c>
    </row>
    <row r="850" spans="1:72" x14ac:dyDescent="0.15">
      <c r="A850" t="s">
        <v>72</v>
      </c>
      <c r="B850" t="s">
        <v>8763</v>
      </c>
      <c r="C850" t="s">
        <v>74</v>
      </c>
      <c r="D850" t="s">
        <v>74</v>
      </c>
      <c r="E850" t="s">
        <v>74</v>
      </c>
      <c r="F850" t="s">
        <v>8763</v>
      </c>
      <c r="G850" t="s">
        <v>74</v>
      </c>
      <c r="H850" t="s">
        <v>74</v>
      </c>
      <c r="I850" t="s">
        <v>8764</v>
      </c>
      <c r="J850" t="s">
        <v>278</v>
      </c>
      <c r="K850" t="s">
        <v>74</v>
      </c>
      <c r="L850" t="s">
        <v>74</v>
      </c>
      <c r="M850" t="s">
        <v>77</v>
      </c>
      <c r="N850" t="s">
        <v>78</v>
      </c>
      <c r="O850" t="s">
        <v>74</v>
      </c>
      <c r="P850" t="s">
        <v>74</v>
      </c>
      <c r="Q850" t="s">
        <v>74</v>
      </c>
      <c r="R850" t="s">
        <v>74</v>
      </c>
      <c r="S850" t="s">
        <v>74</v>
      </c>
      <c r="T850" t="s">
        <v>74</v>
      </c>
      <c r="U850" t="s">
        <v>8765</v>
      </c>
      <c r="V850" t="s">
        <v>8766</v>
      </c>
      <c r="W850" t="s">
        <v>74</v>
      </c>
      <c r="X850" t="s">
        <v>74</v>
      </c>
      <c r="Y850" t="s">
        <v>8767</v>
      </c>
      <c r="Z850" t="s">
        <v>74</v>
      </c>
      <c r="AA850" t="s">
        <v>8768</v>
      </c>
      <c r="AB850" t="s">
        <v>74</v>
      </c>
      <c r="AC850" t="s">
        <v>74</v>
      </c>
      <c r="AD850" t="s">
        <v>74</v>
      </c>
      <c r="AE850" t="s">
        <v>74</v>
      </c>
      <c r="AF850" t="s">
        <v>74</v>
      </c>
      <c r="AG850">
        <v>25</v>
      </c>
      <c r="AH850">
        <v>173</v>
      </c>
      <c r="AI850">
        <v>180</v>
      </c>
      <c r="AJ850">
        <v>0</v>
      </c>
      <c r="AK850">
        <v>12</v>
      </c>
      <c r="AL850" t="s">
        <v>284</v>
      </c>
      <c r="AM850" t="s">
        <v>285</v>
      </c>
      <c r="AN850" t="s">
        <v>286</v>
      </c>
      <c r="AO850" t="s">
        <v>287</v>
      </c>
      <c r="AP850" t="s">
        <v>74</v>
      </c>
      <c r="AQ850" t="s">
        <v>74</v>
      </c>
      <c r="AR850" t="s">
        <v>288</v>
      </c>
      <c r="AS850" t="s">
        <v>289</v>
      </c>
      <c r="AT850" t="s">
        <v>8758</v>
      </c>
      <c r="AU850">
        <v>1993</v>
      </c>
      <c r="AV850">
        <v>98</v>
      </c>
      <c r="AW850" t="s">
        <v>8759</v>
      </c>
      <c r="AX850" t="s">
        <v>74</v>
      </c>
      <c r="AY850" t="s">
        <v>74</v>
      </c>
      <c r="AZ850" t="s">
        <v>74</v>
      </c>
      <c r="BA850" t="s">
        <v>74</v>
      </c>
      <c r="BB850">
        <v>23013</v>
      </c>
      <c r="BC850">
        <v>23027</v>
      </c>
      <c r="BD850" t="s">
        <v>74</v>
      </c>
      <c r="BE850" t="s">
        <v>8769</v>
      </c>
      <c r="BF850" t="str">
        <f>HYPERLINK("http://dx.doi.org/10.1029/93JD02599","http://dx.doi.org/10.1029/93JD02599")</f>
        <v>http://dx.doi.org/10.1029/93JD02599</v>
      </c>
      <c r="BG850" t="s">
        <v>74</v>
      </c>
      <c r="BH850" t="s">
        <v>74</v>
      </c>
      <c r="BI850">
        <v>15</v>
      </c>
      <c r="BJ850" t="s">
        <v>293</v>
      </c>
      <c r="BK850" t="s">
        <v>93</v>
      </c>
      <c r="BL850" t="s">
        <v>293</v>
      </c>
      <c r="BM850" t="s">
        <v>8761</v>
      </c>
      <c r="BN850" t="s">
        <v>74</v>
      </c>
      <c r="BO850" t="s">
        <v>74</v>
      </c>
      <c r="BP850" t="s">
        <v>74</v>
      </c>
      <c r="BQ850" t="s">
        <v>74</v>
      </c>
      <c r="BR850" t="s">
        <v>96</v>
      </c>
      <c r="BS850" t="s">
        <v>8770</v>
      </c>
      <c r="BT850" t="str">
        <f>HYPERLINK("https%3A%2F%2Fwww.webofscience.com%2Fwos%2Fwoscc%2Ffull-record%2FWOS:A1993MP29500014","View Full Record in Web of Science")</f>
        <v>View Full Record in Web of Science</v>
      </c>
    </row>
    <row r="851" spans="1:72" x14ac:dyDescent="0.15">
      <c r="A851" t="s">
        <v>72</v>
      </c>
      <c r="B851" t="s">
        <v>8771</v>
      </c>
      <c r="C851" t="s">
        <v>74</v>
      </c>
      <c r="D851" t="s">
        <v>74</v>
      </c>
      <c r="E851" t="s">
        <v>74</v>
      </c>
      <c r="F851" t="s">
        <v>8771</v>
      </c>
      <c r="G851" t="s">
        <v>74</v>
      </c>
      <c r="H851" t="s">
        <v>74</v>
      </c>
      <c r="I851" t="s">
        <v>8772</v>
      </c>
      <c r="J851" t="s">
        <v>278</v>
      </c>
      <c r="K851" t="s">
        <v>74</v>
      </c>
      <c r="L851" t="s">
        <v>74</v>
      </c>
      <c r="M851" t="s">
        <v>77</v>
      </c>
      <c r="N851" t="s">
        <v>78</v>
      </c>
      <c r="O851" t="s">
        <v>74</v>
      </c>
      <c r="P851" t="s">
        <v>74</v>
      </c>
      <c r="Q851" t="s">
        <v>74</v>
      </c>
      <c r="R851" t="s">
        <v>74</v>
      </c>
      <c r="S851" t="s">
        <v>74</v>
      </c>
      <c r="T851" t="s">
        <v>74</v>
      </c>
      <c r="U851" t="s">
        <v>8773</v>
      </c>
      <c r="V851" t="s">
        <v>8774</v>
      </c>
      <c r="W851" t="s">
        <v>8775</v>
      </c>
      <c r="X851" t="s">
        <v>74</v>
      </c>
      <c r="Y851" t="s">
        <v>8776</v>
      </c>
      <c r="Z851" t="s">
        <v>74</v>
      </c>
      <c r="AA851" t="s">
        <v>74</v>
      </c>
      <c r="AB851" t="s">
        <v>74</v>
      </c>
      <c r="AC851" t="s">
        <v>74</v>
      </c>
      <c r="AD851" t="s">
        <v>74</v>
      </c>
      <c r="AE851" t="s">
        <v>74</v>
      </c>
      <c r="AF851" t="s">
        <v>74</v>
      </c>
      <c r="AG851">
        <v>73</v>
      </c>
      <c r="AH851">
        <v>7</v>
      </c>
      <c r="AI851">
        <v>7</v>
      </c>
      <c r="AJ851">
        <v>0</v>
      </c>
      <c r="AK851">
        <v>3</v>
      </c>
      <c r="AL851" t="s">
        <v>284</v>
      </c>
      <c r="AM851" t="s">
        <v>285</v>
      </c>
      <c r="AN851" t="s">
        <v>286</v>
      </c>
      <c r="AO851" t="s">
        <v>287</v>
      </c>
      <c r="AP851" t="s">
        <v>74</v>
      </c>
      <c r="AQ851" t="s">
        <v>74</v>
      </c>
      <c r="AR851" t="s">
        <v>288</v>
      </c>
      <c r="AS851" t="s">
        <v>289</v>
      </c>
      <c r="AT851" t="s">
        <v>8758</v>
      </c>
      <c r="AU851">
        <v>1993</v>
      </c>
      <c r="AV851">
        <v>98</v>
      </c>
      <c r="AW851" t="s">
        <v>8759</v>
      </c>
      <c r="AX851" t="s">
        <v>74</v>
      </c>
      <c r="AY851" t="s">
        <v>74</v>
      </c>
      <c r="AZ851" t="s">
        <v>74</v>
      </c>
      <c r="BA851" t="s">
        <v>74</v>
      </c>
      <c r="BB851">
        <v>23059</v>
      </c>
      <c r="BC851">
        <v>23077</v>
      </c>
      <c r="BD851" t="s">
        <v>74</v>
      </c>
      <c r="BE851" t="s">
        <v>8777</v>
      </c>
      <c r="BF851" t="str">
        <f>HYPERLINK("http://dx.doi.org/10.1029/93JD01912","http://dx.doi.org/10.1029/93JD01912")</f>
        <v>http://dx.doi.org/10.1029/93JD01912</v>
      </c>
      <c r="BG851" t="s">
        <v>74</v>
      </c>
      <c r="BH851" t="s">
        <v>74</v>
      </c>
      <c r="BI851">
        <v>19</v>
      </c>
      <c r="BJ851" t="s">
        <v>293</v>
      </c>
      <c r="BK851" t="s">
        <v>93</v>
      </c>
      <c r="BL851" t="s">
        <v>293</v>
      </c>
      <c r="BM851" t="s">
        <v>8761</v>
      </c>
      <c r="BN851" t="s">
        <v>74</v>
      </c>
      <c r="BO851" t="s">
        <v>74</v>
      </c>
      <c r="BP851" t="s">
        <v>74</v>
      </c>
      <c r="BQ851" t="s">
        <v>74</v>
      </c>
      <c r="BR851" t="s">
        <v>96</v>
      </c>
      <c r="BS851" t="s">
        <v>8778</v>
      </c>
      <c r="BT851" t="str">
        <f>HYPERLINK("https%3A%2F%2Fwww.webofscience.com%2Fwos%2Fwoscc%2Ffull-record%2FWOS:A1993MP29500018","View Full Record in Web of Science")</f>
        <v>View Full Record in Web of Science</v>
      </c>
    </row>
    <row r="852" spans="1:72" x14ac:dyDescent="0.15">
      <c r="A852" t="s">
        <v>72</v>
      </c>
      <c r="B852" t="s">
        <v>8779</v>
      </c>
      <c r="C852" t="s">
        <v>74</v>
      </c>
      <c r="D852" t="s">
        <v>74</v>
      </c>
      <c r="E852" t="s">
        <v>74</v>
      </c>
      <c r="F852" t="s">
        <v>8779</v>
      </c>
      <c r="G852" t="s">
        <v>74</v>
      </c>
      <c r="H852" t="s">
        <v>74</v>
      </c>
      <c r="I852" t="s">
        <v>8780</v>
      </c>
      <c r="J852" t="s">
        <v>8781</v>
      </c>
      <c r="K852" t="s">
        <v>74</v>
      </c>
      <c r="L852" t="s">
        <v>74</v>
      </c>
      <c r="M852" t="s">
        <v>77</v>
      </c>
      <c r="N852" t="s">
        <v>845</v>
      </c>
      <c r="O852" t="s">
        <v>74</v>
      </c>
      <c r="P852" t="s">
        <v>74</v>
      </c>
      <c r="Q852" t="s">
        <v>74</v>
      </c>
      <c r="R852" t="s">
        <v>74</v>
      </c>
      <c r="S852" t="s">
        <v>74</v>
      </c>
      <c r="T852" t="s">
        <v>74</v>
      </c>
      <c r="U852" t="s">
        <v>74</v>
      </c>
      <c r="V852" t="s">
        <v>74</v>
      </c>
      <c r="W852" t="s">
        <v>74</v>
      </c>
      <c r="X852" t="s">
        <v>74</v>
      </c>
      <c r="Y852" t="s">
        <v>74</v>
      </c>
      <c r="Z852" t="s">
        <v>74</v>
      </c>
      <c r="AA852" t="s">
        <v>74</v>
      </c>
      <c r="AB852" t="s">
        <v>74</v>
      </c>
      <c r="AC852" t="s">
        <v>74</v>
      </c>
      <c r="AD852" t="s">
        <v>74</v>
      </c>
      <c r="AE852" t="s">
        <v>74</v>
      </c>
      <c r="AF852" t="s">
        <v>74</v>
      </c>
      <c r="AG852">
        <v>1</v>
      </c>
      <c r="AH852">
        <v>0</v>
      </c>
      <c r="AI852">
        <v>0</v>
      </c>
      <c r="AJ852">
        <v>0</v>
      </c>
      <c r="AK852">
        <v>0</v>
      </c>
      <c r="AL852" t="s">
        <v>8782</v>
      </c>
      <c r="AM852" t="s">
        <v>305</v>
      </c>
      <c r="AN852" t="s">
        <v>8783</v>
      </c>
      <c r="AO852" t="s">
        <v>8784</v>
      </c>
      <c r="AP852" t="s">
        <v>74</v>
      </c>
      <c r="AQ852" t="s">
        <v>74</v>
      </c>
      <c r="AR852" t="s">
        <v>8785</v>
      </c>
      <c r="AS852" t="s">
        <v>74</v>
      </c>
      <c r="AT852" t="s">
        <v>8786</v>
      </c>
      <c r="AU852">
        <v>1993</v>
      </c>
      <c r="AV852">
        <v>6</v>
      </c>
      <c r="AW852">
        <v>283</v>
      </c>
      <c r="AX852" t="s">
        <v>74</v>
      </c>
      <c r="AY852" t="s">
        <v>74</v>
      </c>
      <c r="AZ852" t="s">
        <v>74</v>
      </c>
      <c r="BA852" t="s">
        <v>74</v>
      </c>
      <c r="BB852">
        <v>68</v>
      </c>
      <c r="BC852" t="s">
        <v>200</v>
      </c>
      <c r="BD852" t="s">
        <v>74</v>
      </c>
      <c r="BE852" t="s">
        <v>74</v>
      </c>
      <c r="BF852" t="s">
        <v>74</v>
      </c>
      <c r="BG852" t="s">
        <v>74</v>
      </c>
      <c r="BH852" t="s">
        <v>74</v>
      </c>
      <c r="BI852">
        <v>0</v>
      </c>
      <c r="BJ852" t="s">
        <v>8787</v>
      </c>
      <c r="BK852" t="s">
        <v>758</v>
      </c>
      <c r="BL852" t="s">
        <v>8788</v>
      </c>
      <c r="BM852" t="s">
        <v>8789</v>
      </c>
      <c r="BN852" t="s">
        <v>74</v>
      </c>
      <c r="BO852" t="s">
        <v>74</v>
      </c>
      <c r="BP852" t="s">
        <v>74</v>
      </c>
      <c r="BQ852" t="s">
        <v>74</v>
      </c>
      <c r="BR852" t="s">
        <v>96</v>
      </c>
      <c r="BS852" t="s">
        <v>8790</v>
      </c>
      <c r="BT852" t="str">
        <f>HYPERLINK("https%3A%2F%2Fwww.webofscience.com%2Fwos%2Fwoscc%2Ffull-record%2FWOS:A1993MM54300043","View Full Record in Web of Science")</f>
        <v>View Full Record in Web of Science</v>
      </c>
    </row>
    <row r="853" spans="1:72" x14ac:dyDescent="0.15">
      <c r="A853" t="s">
        <v>72</v>
      </c>
      <c r="B853" t="s">
        <v>8791</v>
      </c>
      <c r="C853" t="s">
        <v>74</v>
      </c>
      <c r="D853" t="s">
        <v>74</v>
      </c>
      <c r="E853" t="s">
        <v>74</v>
      </c>
      <c r="F853" t="s">
        <v>8791</v>
      </c>
      <c r="G853" t="s">
        <v>74</v>
      </c>
      <c r="H853" t="s">
        <v>74</v>
      </c>
      <c r="I853" t="s">
        <v>8792</v>
      </c>
      <c r="J853" t="s">
        <v>3642</v>
      </c>
      <c r="K853" t="s">
        <v>74</v>
      </c>
      <c r="L853" t="s">
        <v>74</v>
      </c>
      <c r="M853" t="s">
        <v>77</v>
      </c>
      <c r="N853" t="s">
        <v>78</v>
      </c>
      <c r="O853" t="s">
        <v>74</v>
      </c>
      <c r="P853" t="s">
        <v>74</v>
      </c>
      <c r="Q853" t="s">
        <v>74</v>
      </c>
      <c r="R853" t="s">
        <v>74</v>
      </c>
      <c r="S853" t="s">
        <v>74</v>
      </c>
      <c r="T853" t="s">
        <v>74</v>
      </c>
      <c r="U853" t="s">
        <v>8793</v>
      </c>
      <c r="V853" t="s">
        <v>8794</v>
      </c>
      <c r="W853" t="s">
        <v>8795</v>
      </c>
      <c r="X853" t="s">
        <v>8796</v>
      </c>
      <c r="Y853" t="s">
        <v>74</v>
      </c>
      <c r="Z853" t="s">
        <v>74</v>
      </c>
      <c r="AA853" t="s">
        <v>74</v>
      </c>
      <c r="AB853" t="s">
        <v>8797</v>
      </c>
      <c r="AC853" t="s">
        <v>74</v>
      </c>
      <c r="AD853" t="s">
        <v>74</v>
      </c>
      <c r="AE853" t="s">
        <v>74</v>
      </c>
      <c r="AF853" t="s">
        <v>74</v>
      </c>
      <c r="AG853">
        <v>52</v>
      </c>
      <c r="AH853">
        <v>297</v>
      </c>
      <c r="AI853">
        <v>320</v>
      </c>
      <c r="AJ853">
        <v>0</v>
      </c>
      <c r="AK853">
        <v>39</v>
      </c>
      <c r="AL853" t="s">
        <v>3644</v>
      </c>
      <c r="AM853" t="s">
        <v>285</v>
      </c>
      <c r="AN853" t="s">
        <v>3645</v>
      </c>
      <c r="AO853" t="s">
        <v>3646</v>
      </c>
      <c r="AP853" t="s">
        <v>74</v>
      </c>
      <c r="AQ853" t="s">
        <v>74</v>
      </c>
      <c r="AR853" t="s">
        <v>3642</v>
      </c>
      <c r="AS853" t="s">
        <v>3647</v>
      </c>
      <c r="AT853" t="s">
        <v>8786</v>
      </c>
      <c r="AU853">
        <v>1993</v>
      </c>
      <c r="AV853">
        <v>262</v>
      </c>
      <c r="AW853">
        <v>5141</v>
      </c>
      <c r="AX853" t="s">
        <v>74</v>
      </c>
      <c r="AY853" t="s">
        <v>74</v>
      </c>
      <c r="AZ853" t="s">
        <v>74</v>
      </c>
      <c r="BA853" t="s">
        <v>74</v>
      </c>
      <c r="BB853">
        <v>1832</v>
      </c>
      <c r="BC853">
        <v>1837</v>
      </c>
      <c r="BD853" t="s">
        <v>74</v>
      </c>
      <c r="BE853" t="s">
        <v>8798</v>
      </c>
      <c r="BF853" t="str">
        <f>HYPERLINK("http://dx.doi.org/10.1126/science.262.5141.1832","http://dx.doi.org/10.1126/science.262.5141.1832")</f>
        <v>http://dx.doi.org/10.1126/science.262.5141.1832</v>
      </c>
      <c r="BG853" t="s">
        <v>74</v>
      </c>
      <c r="BH853" t="s">
        <v>74</v>
      </c>
      <c r="BI853">
        <v>6</v>
      </c>
      <c r="BJ853" t="s">
        <v>402</v>
      </c>
      <c r="BK853" t="s">
        <v>93</v>
      </c>
      <c r="BL853" t="s">
        <v>403</v>
      </c>
      <c r="BM853" t="s">
        <v>8799</v>
      </c>
      <c r="BN853">
        <v>17829629</v>
      </c>
      <c r="BO853" t="s">
        <v>74</v>
      </c>
      <c r="BP853" t="s">
        <v>74</v>
      </c>
      <c r="BQ853" t="s">
        <v>74</v>
      </c>
      <c r="BR853" t="s">
        <v>96</v>
      </c>
      <c r="BS853" t="s">
        <v>8800</v>
      </c>
      <c r="BT853" t="str">
        <f>HYPERLINK("https%3A%2F%2Fwww.webofscience.com%2Fwos%2Fwoscc%2Ffull-record%2FWOS:A1993MM51100025","View Full Record in Web of Science")</f>
        <v>View Full Record in Web of Science</v>
      </c>
    </row>
    <row r="854" spans="1:72" x14ac:dyDescent="0.15">
      <c r="A854" t="s">
        <v>72</v>
      </c>
      <c r="B854" t="s">
        <v>8801</v>
      </c>
      <c r="C854" t="s">
        <v>74</v>
      </c>
      <c r="D854" t="s">
        <v>74</v>
      </c>
      <c r="E854" t="s">
        <v>74</v>
      </c>
      <c r="F854" t="s">
        <v>8801</v>
      </c>
      <c r="G854" t="s">
        <v>74</v>
      </c>
      <c r="H854" t="s">
        <v>74</v>
      </c>
      <c r="I854" t="s">
        <v>8802</v>
      </c>
      <c r="J854" t="s">
        <v>1867</v>
      </c>
      <c r="K854" t="s">
        <v>74</v>
      </c>
      <c r="L854" t="s">
        <v>74</v>
      </c>
      <c r="M854" t="s">
        <v>5564</v>
      </c>
      <c r="N854" t="s">
        <v>78</v>
      </c>
      <c r="O854" t="s">
        <v>74</v>
      </c>
      <c r="P854" t="s">
        <v>74</v>
      </c>
      <c r="Q854" t="s">
        <v>74</v>
      </c>
      <c r="R854" t="s">
        <v>74</v>
      </c>
      <c r="S854" t="s">
        <v>74</v>
      </c>
      <c r="T854" t="s">
        <v>74</v>
      </c>
      <c r="U854" t="s">
        <v>8803</v>
      </c>
      <c r="V854" t="s">
        <v>8804</v>
      </c>
      <c r="W854" t="s">
        <v>74</v>
      </c>
      <c r="X854" t="s">
        <v>74</v>
      </c>
      <c r="Y854" t="s">
        <v>8805</v>
      </c>
      <c r="Z854" t="s">
        <v>74</v>
      </c>
      <c r="AA854" t="s">
        <v>74</v>
      </c>
      <c r="AB854" t="s">
        <v>74</v>
      </c>
      <c r="AC854" t="s">
        <v>74</v>
      </c>
      <c r="AD854" t="s">
        <v>74</v>
      </c>
      <c r="AE854" t="s">
        <v>74</v>
      </c>
      <c r="AF854" t="s">
        <v>74</v>
      </c>
      <c r="AG854">
        <v>13</v>
      </c>
      <c r="AH854">
        <v>1</v>
      </c>
      <c r="AI854">
        <v>1</v>
      </c>
      <c r="AJ854">
        <v>0</v>
      </c>
      <c r="AK854">
        <v>0</v>
      </c>
      <c r="AL854" t="s">
        <v>1876</v>
      </c>
      <c r="AM854" t="s">
        <v>1877</v>
      </c>
      <c r="AN854" t="s">
        <v>1878</v>
      </c>
      <c r="AO854" t="s">
        <v>1879</v>
      </c>
      <c r="AP854" t="s">
        <v>74</v>
      </c>
      <c r="AQ854" t="s">
        <v>74</v>
      </c>
      <c r="AR854" t="s">
        <v>1880</v>
      </c>
      <c r="AS854" t="s">
        <v>74</v>
      </c>
      <c r="AT854" t="s">
        <v>8806</v>
      </c>
      <c r="AU854">
        <v>1993</v>
      </c>
      <c r="AV854">
        <v>317</v>
      </c>
      <c r="AW854">
        <v>12</v>
      </c>
      <c r="AX854" t="s">
        <v>74</v>
      </c>
      <c r="AY854" t="s">
        <v>74</v>
      </c>
      <c r="AZ854" t="s">
        <v>74</v>
      </c>
      <c r="BA854" t="s">
        <v>74</v>
      </c>
      <c r="BB854">
        <v>1583</v>
      </c>
      <c r="BC854">
        <v>1593</v>
      </c>
      <c r="BD854" t="s">
        <v>74</v>
      </c>
      <c r="BE854" t="s">
        <v>74</v>
      </c>
      <c r="BF854" t="s">
        <v>74</v>
      </c>
      <c r="BG854" t="s">
        <v>74</v>
      </c>
      <c r="BH854" t="s">
        <v>74</v>
      </c>
      <c r="BI854">
        <v>11</v>
      </c>
      <c r="BJ854" t="s">
        <v>402</v>
      </c>
      <c r="BK854" t="s">
        <v>93</v>
      </c>
      <c r="BL854" t="s">
        <v>403</v>
      </c>
      <c r="BM854" t="s">
        <v>8807</v>
      </c>
      <c r="BN854" t="s">
        <v>74</v>
      </c>
      <c r="BO854" t="s">
        <v>74</v>
      </c>
      <c r="BP854" t="s">
        <v>74</v>
      </c>
      <c r="BQ854" t="s">
        <v>74</v>
      </c>
      <c r="BR854" t="s">
        <v>96</v>
      </c>
      <c r="BS854" t="s">
        <v>8808</v>
      </c>
      <c r="BT854" t="str">
        <f>HYPERLINK("https%3A%2F%2Fwww.webofscience.com%2Fwos%2Fwoscc%2Ffull-record%2FWOS:A1993MT62900011","View Full Record in Web of Science")</f>
        <v>View Full Record in Web of Science</v>
      </c>
    </row>
    <row r="855" spans="1:72" x14ac:dyDescent="0.15">
      <c r="A855" t="s">
        <v>72</v>
      </c>
      <c r="B855" t="s">
        <v>8809</v>
      </c>
      <c r="C855" t="s">
        <v>74</v>
      </c>
      <c r="D855" t="s">
        <v>74</v>
      </c>
      <c r="E855" t="s">
        <v>74</v>
      </c>
      <c r="F855" t="s">
        <v>8809</v>
      </c>
      <c r="G855" t="s">
        <v>74</v>
      </c>
      <c r="H855" t="s">
        <v>74</v>
      </c>
      <c r="I855" t="s">
        <v>8810</v>
      </c>
      <c r="J855" t="s">
        <v>8811</v>
      </c>
      <c r="K855" t="s">
        <v>74</v>
      </c>
      <c r="L855" t="s">
        <v>74</v>
      </c>
      <c r="M855" t="s">
        <v>77</v>
      </c>
      <c r="N855" t="s">
        <v>78</v>
      </c>
      <c r="O855" t="s">
        <v>74</v>
      </c>
      <c r="P855" t="s">
        <v>74</v>
      </c>
      <c r="Q855" t="s">
        <v>74</v>
      </c>
      <c r="R855" t="s">
        <v>74</v>
      </c>
      <c r="S855" t="s">
        <v>74</v>
      </c>
      <c r="T855" t="s">
        <v>74</v>
      </c>
      <c r="U855" t="s">
        <v>8812</v>
      </c>
      <c r="V855" t="s">
        <v>74</v>
      </c>
      <c r="W855" t="s">
        <v>8813</v>
      </c>
      <c r="X855" t="s">
        <v>1336</v>
      </c>
      <c r="Y855" t="s">
        <v>74</v>
      </c>
      <c r="Z855" t="s">
        <v>74</v>
      </c>
      <c r="AA855" t="s">
        <v>8814</v>
      </c>
      <c r="AB855" t="s">
        <v>8815</v>
      </c>
      <c r="AC855" t="s">
        <v>74</v>
      </c>
      <c r="AD855" t="s">
        <v>74</v>
      </c>
      <c r="AE855" t="s">
        <v>74</v>
      </c>
      <c r="AF855" t="s">
        <v>74</v>
      </c>
      <c r="AG855">
        <v>17</v>
      </c>
      <c r="AH855">
        <v>14</v>
      </c>
      <c r="AI855">
        <v>16</v>
      </c>
      <c r="AJ855">
        <v>0</v>
      </c>
      <c r="AK855">
        <v>15</v>
      </c>
      <c r="AL855" t="s">
        <v>2604</v>
      </c>
      <c r="AM855" t="s">
        <v>2605</v>
      </c>
      <c r="AN855" t="s">
        <v>2606</v>
      </c>
      <c r="AO855" t="s">
        <v>8816</v>
      </c>
      <c r="AP855" t="s">
        <v>74</v>
      </c>
      <c r="AQ855" t="s">
        <v>74</v>
      </c>
      <c r="AR855" t="s">
        <v>8817</v>
      </c>
      <c r="AS855" t="s">
        <v>8818</v>
      </c>
      <c r="AT855" t="s">
        <v>8819</v>
      </c>
      <c r="AU855">
        <v>1993</v>
      </c>
      <c r="AV855">
        <v>197</v>
      </c>
      <c r="AW855">
        <v>2</v>
      </c>
      <c r="AX855" t="s">
        <v>74</v>
      </c>
      <c r="AY855" t="s">
        <v>74</v>
      </c>
      <c r="AZ855" t="s">
        <v>74</v>
      </c>
      <c r="BA855" t="s">
        <v>74</v>
      </c>
      <c r="BB855">
        <v>927</v>
      </c>
      <c r="BC855">
        <v>931</v>
      </c>
      <c r="BD855" t="s">
        <v>74</v>
      </c>
      <c r="BE855" t="s">
        <v>8820</v>
      </c>
      <c r="BF855" t="str">
        <f>HYPERLINK("http://dx.doi.org/10.1006/bbrc.1993.2568","http://dx.doi.org/10.1006/bbrc.1993.2568")</f>
        <v>http://dx.doi.org/10.1006/bbrc.1993.2568</v>
      </c>
      <c r="BG855" t="s">
        <v>74</v>
      </c>
      <c r="BH855" t="s">
        <v>74</v>
      </c>
      <c r="BI855">
        <v>5</v>
      </c>
      <c r="BJ855" t="s">
        <v>2485</v>
      </c>
      <c r="BK855" t="s">
        <v>93</v>
      </c>
      <c r="BL855" t="s">
        <v>2485</v>
      </c>
      <c r="BM855" t="s">
        <v>8821</v>
      </c>
      <c r="BN855">
        <v>8267633</v>
      </c>
      <c r="BO855" t="s">
        <v>74</v>
      </c>
      <c r="BP855" t="s">
        <v>74</v>
      </c>
      <c r="BQ855" t="s">
        <v>74</v>
      </c>
      <c r="BR855" t="s">
        <v>96</v>
      </c>
      <c r="BS855" t="s">
        <v>8822</v>
      </c>
      <c r="BT855" t="str">
        <f>HYPERLINK("https%3A%2F%2Fwww.webofscience.com%2Fwos%2Fwoscc%2Ffull-record%2FWOS:A1993MM43600083","View Full Record in Web of Science")</f>
        <v>View Full Record in Web of Science</v>
      </c>
    </row>
    <row r="856" spans="1:72" x14ac:dyDescent="0.15">
      <c r="A856" t="s">
        <v>72</v>
      </c>
      <c r="B856" t="s">
        <v>8823</v>
      </c>
      <c r="C856" t="s">
        <v>74</v>
      </c>
      <c r="D856" t="s">
        <v>74</v>
      </c>
      <c r="E856" t="s">
        <v>74</v>
      </c>
      <c r="F856" t="s">
        <v>8823</v>
      </c>
      <c r="G856" t="s">
        <v>74</v>
      </c>
      <c r="H856" t="s">
        <v>74</v>
      </c>
      <c r="I856" t="s">
        <v>8824</v>
      </c>
      <c r="J856" t="s">
        <v>8825</v>
      </c>
      <c r="K856" t="s">
        <v>74</v>
      </c>
      <c r="L856" t="s">
        <v>74</v>
      </c>
      <c r="M856" t="s">
        <v>77</v>
      </c>
      <c r="N856" t="s">
        <v>794</v>
      </c>
      <c r="O856" t="s">
        <v>74</v>
      </c>
      <c r="P856" t="s">
        <v>74</v>
      </c>
      <c r="Q856" t="s">
        <v>74</v>
      </c>
      <c r="R856" t="s">
        <v>74</v>
      </c>
      <c r="S856" t="s">
        <v>74</v>
      </c>
      <c r="T856" t="s">
        <v>8826</v>
      </c>
      <c r="U856" t="s">
        <v>8827</v>
      </c>
      <c r="V856" t="s">
        <v>8828</v>
      </c>
      <c r="W856" t="s">
        <v>8829</v>
      </c>
      <c r="X856" t="s">
        <v>123</v>
      </c>
      <c r="Y856" t="s">
        <v>8830</v>
      </c>
      <c r="Z856" t="s">
        <v>74</v>
      </c>
      <c r="AA856" t="s">
        <v>8831</v>
      </c>
      <c r="AB856" t="s">
        <v>8832</v>
      </c>
      <c r="AC856" t="s">
        <v>74</v>
      </c>
      <c r="AD856" t="s">
        <v>74</v>
      </c>
      <c r="AE856" t="s">
        <v>74</v>
      </c>
      <c r="AF856" t="s">
        <v>74</v>
      </c>
      <c r="AG856">
        <v>42</v>
      </c>
      <c r="AH856">
        <v>16</v>
      </c>
      <c r="AI856">
        <v>21</v>
      </c>
      <c r="AJ856">
        <v>0</v>
      </c>
      <c r="AK856">
        <v>10</v>
      </c>
      <c r="AL856" t="s">
        <v>8833</v>
      </c>
      <c r="AM856" t="s">
        <v>8834</v>
      </c>
      <c r="AN856" t="s">
        <v>8835</v>
      </c>
      <c r="AO856" t="s">
        <v>8836</v>
      </c>
      <c r="AP856" t="s">
        <v>74</v>
      </c>
      <c r="AQ856" t="s">
        <v>74</v>
      </c>
      <c r="AR856" t="s">
        <v>8825</v>
      </c>
      <c r="AS856" t="s">
        <v>8837</v>
      </c>
      <c r="AT856" t="s">
        <v>8819</v>
      </c>
      <c r="AU856">
        <v>1993</v>
      </c>
      <c r="AV856">
        <v>49</v>
      </c>
      <c r="AW856">
        <v>12</v>
      </c>
      <c r="AX856" t="s">
        <v>74</v>
      </c>
      <c r="AY856" t="s">
        <v>74</v>
      </c>
      <c r="AZ856" t="s">
        <v>74</v>
      </c>
      <c r="BA856" t="s">
        <v>74</v>
      </c>
      <c r="BB856">
        <v>1042</v>
      </c>
      <c r="BC856">
        <v>1046</v>
      </c>
      <c r="BD856" t="s">
        <v>74</v>
      </c>
      <c r="BE856" t="s">
        <v>8838</v>
      </c>
      <c r="BF856" t="str">
        <f>HYPERLINK("http://dx.doi.org/10.1007/BF01929911","http://dx.doi.org/10.1007/BF01929911")</f>
        <v>http://dx.doi.org/10.1007/BF01929911</v>
      </c>
      <c r="BG856" t="s">
        <v>74</v>
      </c>
      <c r="BH856" t="s">
        <v>74</v>
      </c>
      <c r="BI856">
        <v>5</v>
      </c>
      <c r="BJ856" t="s">
        <v>402</v>
      </c>
      <c r="BK856" t="s">
        <v>93</v>
      </c>
      <c r="BL856" t="s">
        <v>403</v>
      </c>
      <c r="BM856" t="s">
        <v>8839</v>
      </c>
      <c r="BN856" t="s">
        <v>74</v>
      </c>
      <c r="BO856" t="s">
        <v>74</v>
      </c>
      <c r="BP856" t="s">
        <v>74</v>
      </c>
      <c r="BQ856" t="s">
        <v>74</v>
      </c>
      <c r="BR856" t="s">
        <v>96</v>
      </c>
      <c r="BS856" t="s">
        <v>8840</v>
      </c>
      <c r="BT856" t="str">
        <f>HYPERLINK("https%3A%2F%2Fwww.webofscience.com%2Fwos%2Fwoscc%2Ffull-record%2FWOS:A1993MN83700004","View Full Record in Web of Science")</f>
        <v>View Full Record in Web of Science</v>
      </c>
    </row>
    <row r="857" spans="1:72" x14ac:dyDescent="0.15">
      <c r="A857" t="s">
        <v>72</v>
      </c>
      <c r="B857" t="s">
        <v>8841</v>
      </c>
      <c r="C857" t="s">
        <v>74</v>
      </c>
      <c r="D857" t="s">
        <v>74</v>
      </c>
      <c r="E857" t="s">
        <v>74</v>
      </c>
      <c r="F857" t="s">
        <v>8841</v>
      </c>
      <c r="G857" t="s">
        <v>74</v>
      </c>
      <c r="H857" t="s">
        <v>74</v>
      </c>
      <c r="I857" t="s">
        <v>8842</v>
      </c>
      <c r="J857" t="s">
        <v>319</v>
      </c>
      <c r="K857" t="s">
        <v>74</v>
      </c>
      <c r="L857" t="s">
        <v>74</v>
      </c>
      <c r="M857" t="s">
        <v>77</v>
      </c>
      <c r="N857" t="s">
        <v>78</v>
      </c>
      <c r="O857" t="s">
        <v>74</v>
      </c>
      <c r="P857" t="s">
        <v>74</v>
      </c>
      <c r="Q857" t="s">
        <v>74</v>
      </c>
      <c r="R857" t="s">
        <v>74</v>
      </c>
      <c r="S857" t="s">
        <v>74</v>
      </c>
      <c r="T857" t="s">
        <v>8843</v>
      </c>
      <c r="U857" t="s">
        <v>8844</v>
      </c>
      <c r="V857" t="s">
        <v>8845</v>
      </c>
      <c r="W857" t="s">
        <v>8846</v>
      </c>
      <c r="X857" t="s">
        <v>8847</v>
      </c>
      <c r="Y857" t="s">
        <v>74</v>
      </c>
      <c r="Z857" t="s">
        <v>74</v>
      </c>
      <c r="AA857" t="s">
        <v>74</v>
      </c>
      <c r="AB857" t="s">
        <v>74</v>
      </c>
      <c r="AC857" t="s">
        <v>74</v>
      </c>
      <c r="AD857" t="s">
        <v>74</v>
      </c>
      <c r="AE857" t="s">
        <v>74</v>
      </c>
      <c r="AF857" t="s">
        <v>74</v>
      </c>
      <c r="AG857">
        <v>18</v>
      </c>
      <c r="AH857">
        <v>20</v>
      </c>
      <c r="AI857">
        <v>23</v>
      </c>
      <c r="AJ857">
        <v>2</v>
      </c>
      <c r="AK857">
        <v>13</v>
      </c>
      <c r="AL857" t="s">
        <v>179</v>
      </c>
      <c r="AM857" t="s">
        <v>180</v>
      </c>
      <c r="AN857" t="s">
        <v>181</v>
      </c>
      <c r="AO857" t="s">
        <v>326</v>
      </c>
      <c r="AP857" t="s">
        <v>74</v>
      </c>
      <c r="AQ857" t="s">
        <v>74</v>
      </c>
      <c r="AR857" t="s">
        <v>327</v>
      </c>
      <c r="AS857" t="s">
        <v>328</v>
      </c>
      <c r="AT857" t="s">
        <v>8819</v>
      </c>
      <c r="AU857">
        <v>1993</v>
      </c>
      <c r="AV857">
        <v>114</v>
      </c>
      <c r="AW857">
        <v>3</v>
      </c>
      <c r="AX857" t="s">
        <v>74</v>
      </c>
      <c r="AY857" t="s">
        <v>74</v>
      </c>
      <c r="AZ857" t="s">
        <v>74</v>
      </c>
      <c r="BA857" t="s">
        <v>74</v>
      </c>
      <c r="BB857">
        <v>253</v>
      </c>
      <c r="BC857">
        <v>257</v>
      </c>
      <c r="BD857" t="s">
        <v>74</v>
      </c>
      <c r="BE857" t="s">
        <v>8848</v>
      </c>
      <c r="BF857" t="str">
        <f>HYPERLINK("http://dx.doi.org/10.1111/j.1574-6968.1993.tb06582.x","http://dx.doi.org/10.1111/j.1574-6968.1993.tb06582.x")</f>
        <v>http://dx.doi.org/10.1111/j.1574-6968.1993.tb06582.x</v>
      </c>
      <c r="BG857" t="s">
        <v>74</v>
      </c>
      <c r="BH857" t="s">
        <v>74</v>
      </c>
      <c r="BI857">
        <v>5</v>
      </c>
      <c r="BJ857" t="s">
        <v>332</v>
      </c>
      <c r="BK857" t="s">
        <v>93</v>
      </c>
      <c r="BL857" t="s">
        <v>332</v>
      </c>
      <c r="BM857" t="s">
        <v>8849</v>
      </c>
      <c r="BN857">
        <v>8288101</v>
      </c>
      <c r="BO857" t="s">
        <v>334</v>
      </c>
      <c r="BP857" t="s">
        <v>74</v>
      </c>
      <c r="BQ857" t="s">
        <v>74</v>
      </c>
      <c r="BR857" t="s">
        <v>96</v>
      </c>
      <c r="BS857" t="s">
        <v>8850</v>
      </c>
      <c r="BT857" t="str">
        <f>HYPERLINK("https%3A%2F%2Fwww.webofscience.com%2Fwos%2Fwoscc%2Ffull-record%2FWOS:A1993MM72900002","View Full Record in Web of Science")</f>
        <v>View Full Record in Web of Science</v>
      </c>
    </row>
    <row r="858" spans="1:72" x14ac:dyDescent="0.15">
      <c r="A858" t="s">
        <v>72</v>
      </c>
      <c r="B858" t="s">
        <v>8851</v>
      </c>
      <c r="C858" t="s">
        <v>74</v>
      </c>
      <c r="D858" t="s">
        <v>74</v>
      </c>
      <c r="E858" t="s">
        <v>74</v>
      </c>
      <c r="F858" t="s">
        <v>8851</v>
      </c>
      <c r="G858" t="s">
        <v>74</v>
      </c>
      <c r="H858" t="s">
        <v>74</v>
      </c>
      <c r="I858" t="s">
        <v>8852</v>
      </c>
      <c r="J858" t="s">
        <v>352</v>
      </c>
      <c r="K858" t="s">
        <v>74</v>
      </c>
      <c r="L858" t="s">
        <v>74</v>
      </c>
      <c r="M858" t="s">
        <v>77</v>
      </c>
      <c r="N858" t="s">
        <v>78</v>
      </c>
      <c r="O858" t="s">
        <v>74</v>
      </c>
      <c r="P858" t="s">
        <v>74</v>
      </c>
      <c r="Q858" t="s">
        <v>74</v>
      </c>
      <c r="R858" t="s">
        <v>74</v>
      </c>
      <c r="S858" t="s">
        <v>74</v>
      </c>
      <c r="T858" t="s">
        <v>74</v>
      </c>
      <c r="U858" t="s">
        <v>8853</v>
      </c>
      <c r="V858" t="s">
        <v>8854</v>
      </c>
      <c r="W858" t="s">
        <v>74</v>
      </c>
      <c r="X858" t="s">
        <v>74</v>
      </c>
      <c r="Y858" t="s">
        <v>1622</v>
      </c>
      <c r="Z858" t="s">
        <v>74</v>
      </c>
      <c r="AA858" t="s">
        <v>8855</v>
      </c>
      <c r="AB858" t="s">
        <v>8856</v>
      </c>
      <c r="AC858" t="s">
        <v>74</v>
      </c>
      <c r="AD858" t="s">
        <v>74</v>
      </c>
      <c r="AE858" t="s">
        <v>74</v>
      </c>
      <c r="AF858" t="s">
        <v>74</v>
      </c>
      <c r="AG858">
        <v>35</v>
      </c>
      <c r="AH858">
        <v>24</v>
      </c>
      <c r="AI858">
        <v>26</v>
      </c>
      <c r="AJ858">
        <v>0</v>
      </c>
      <c r="AK858">
        <v>5</v>
      </c>
      <c r="AL858" t="s">
        <v>284</v>
      </c>
      <c r="AM858" t="s">
        <v>285</v>
      </c>
      <c r="AN858" t="s">
        <v>286</v>
      </c>
      <c r="AO858" t="s">
        <v>358</v>
      </c>
      <c r="AP858" t="s">
        <v>359</v>
      </c>
      <c r="AQ858" t="s">
        <v>74</v>
      </c>
      <c r="AR858" t="s">
        <v>360</v>
      </c>
      <c r="AS858" t="s">
        <v>361</v>
      </c>
      <c r="AT858" t="s">
        <v>8819</v>
      </c>
      <c r="AU858">
        <v>1993</v>
      </c>
      <c r="AV858">
        <v>98</v>
      </c>
      <c r="AW858" t="s">
        <v>8857</v>
      </c>
      <c r="AX858" t="s">
        <v>74</v>
      </c>
      <c r="AY858" t="s">
        <v>74</v>
      </c>
      <c r="AZ858" t="s">
        <v>74</v>
      </c>
      <c r="BA858" t="s">
        <v>74</v>
      </c>
      <c r="BB858">
        <v>22553</v>
      </c>
      <c r="BC858">
        <v>22568</v>
      </c>
      <c r="BD858" t="s">
        <v>74</v>
      </c>
      <c r="BE858" t="s">
        <v>8858</v>
      </c>
      <c r="BF858" t="str">
        <f>HYPERLINK("http://dx.doi.org/10.1029/93JC02601","http://dx.doi.org/10.1029/93JC02601")</f>
        <v>http://dx.doi.org/10.1029/93JC02601</v>
      </c>
      <c r="BG858" t="s">
        <v>74</v>
      </c>
      <c r="BH858" t="s">
        <v>74</v>
      </c>
      <c r="BI858">
        <v>16</v>
      </c>
      <c r="BJ858" t="s">
        <v>364</v>
      </c>
      <c r="BK858" t="s">
        <v>93</v>
      </c>
      <c r="BL858" t="s">
        <v>364</v>
      </c>
      <c r="BM858" t="s">
        <v>8859</v>
      </c>
      <c r="BN858" t="s">
        <v>74</v>
      </c>
      <c r="BO858" t="s">
        <v>74</v>
      </c>
      <c r="BP858" t="s">
        <v>74</v>
      </c>
      <c r="BQ858" t="s">
        <v>74</v>
      </c>
      <c r="BR858" t="s">
        <v>96</v>
      </c>
      <c r="BS858" t="s">
        <v>8860</v>
      </c>
      <c r="BT858" t="str">
        <f>HYPERLINK("https%3A%2F%2Fwww.webofscience.com%2Fwos%2Fwoscc%2Ffull-record%2FWOS:A1993MU34500004","View Full Record in Web of Science")</f>
        <v>View Full Record in Web of Science</v>
      </c>
    </row>
    <row r="859" spans="1:72" x14ac:dyDescent="0.15">
      <c r="A859" t="s">
        <v>72</v>
      </c>
      <c r="B859" t="s">
        <v>8861</v>
      </c>
      <c r="C859" t="s">
        <v>74</v>
      </c>
      <c r="D859" t="s">
        <v>74</v>
      </c>
      <c r="E859" t="s">
        <v>74</v>
      </c>
      <c r="F859" t="s">
        <v>8861</v>
      </c>
      <c r="G859" t="s">
        <v>74</v>
      </c>
      <c r="H859" t="s">
        <v>74</v>
      </c>
      <c r="I859" t="s">
        <v>8862</v>
      </c>
      <c r="J859" t="s">
        <v>352</v>
      </c>
      <c r="K859" t="s">
        <v>74</v>
      </c>
      <c r="L859" t="s">
        <v>74</v>
      </c>
      <c r="M859" t="s">
        <v>77</v>
      </c>
      <c r="N859" t="s">
        <v>78</v>
      </c>
      <c r="O859" t="s">
        <v>74</v>
      </c>
      <c r="P859" t="s">
        <v>74</v>
      </c>
      <c r="Q859" t="s">
        <v>74</v>
      </c>
      <c r="R859" t="s">
        <v>74</v>
      </c>
      <c r="S859" t="s">
        <v>74</v>
      </c>
      <c r="T859" t="s">
        <v>74</v>
      </c>
      <c r="U859" t="s">
        <v>8863</v>
      </c>
      <c r="V859" t="s">
        <v>8864</v>
      </c>
      <c r="W859" t="s">
        <v>8865</v>
      </c>
      <c r="X859" t="s">
        <v>8866</v>
      </c>
      <c r="Y859" t="s">
        <v>8867</v>
      </c>
      <c r="Z859" t="s">
        <v>74</v>
      </c>
      <c r="AA859" t="s">
        <v>74</v>
      </c>
      <c r="AB859" t="s">
        <v>74</v>
      </c>
      <c r="AC859" t="s">
        <v>74</v>
      </c>
      <c r="AD859" t="s">
        <v>74</v>
      </c>
      <c r="AE859" t="s">
        <v>74</v>
      </c>
      <c r="AF859" t="s">
        <v>74</v>
      </c>
      <c r="AG859">
        <v>24</v>
      </c>
      <c r="AH859">
        <v>17</v>
      </c>
      <c r="AI859">
        <v>18</v>
      </c>
      <c r="AJ859">
        <v>1</v>
      </c>
      <c r="AK859">
        <v>1</v>
      </c>
      <c r="AL859" t="s">
        <v>284</v>
      </c>
      <c r="AM859" t="s">
        <v>285</v>
      </c>
      <c r="AN859" t="s">
        <v>286</v>
      </c>
      <c r="AO859" t="s">
        <v>358</v>
      </c>
      <c r="AP859" t="s">
        <v>359</v>
      </c>
      <c r="AQ859" t="s">
        <v>74</v>
      </c>
      <c r="AR859" t="s">
        <v>360</v>
      </c>
      <c r="AS859" t="s">
        <v>361</v>
      </c>
      <c r="AT859" t="s">
        <v>8819</v>
      </c>
      <c r="AU859">
        <v>1993</v>
      </c>
      <c r="AV859">
        <v>98</v>
      </c>
      <c r="AW859" t="s">
        <v>8857</v>
      </c>
      <c r="AX859" t="s">
        <v>74</v>
      </c>
      <c r="AY859" t="s">
        <v>74</v>
      </c>
      <c r="AZ859" t="s">
        <v>74</v>
      </c>
      <c r="BA859" t="s">
        <v>74</v>
      </c>
      <c r="BB859">
        <v>22569</v>
      </c>
      <c r="BC859">
        <v>22577</v>
      </c>
      <c r="BD859" t="s">
        <v>74</v>
      </c>
      <c r="BE859" t="s">
        <v>8868</v>
      </c>
      <c r="BF859" t="str">
        <f>HYPERLINK("http://dx.doi.org/10.1029/93JC02058","http://dx.doi.org/10.1029/93JC02058")</f>
        <v>http://dx.doi.org/10.1029/93JC02058</v>
      </c>
      <c r="BG859" t="s">
        <v>74</v>
      </c>
      <c r="BH859" t="s">
        <v>74</v>
      </c>
      <c r="BI859">
        <v>9</v>
      </c>
      <c r="BJ859" t="s">
        <v>364</v>
      </c>
      <c r="BK859" t="s">
        <v>93</v>
      </c>
      <c r="BL859" t="s">
        <v>364</v>
      </c>
      <c r="BM859" t="s">
        <v>8859</v>
      </c>
      <c r="BN859" t="s">
        <v>74</v>
      </c>
      <c r="BO859" t="s">
        <v>74</v>
      </c>
      <c r="BP859" t="s">
        <v>74</v>
      </c>
      <c r="BQ859" t="s">
        <v>74</v>
      </c>
      <c r="BR859" t="s">
        <v>96</v>
      </c>
      <c r="BS859" t="s">
        <v>8869</v>
      </c>
      <c r="BT859" t="str">
        <f>HYPERLINK("https%3A%2F%2Fwww.webofscience.com%2Fwos%2Fwoscc%2Ffull-record%2FWOS:A1993MU34500005","View Full Record in Web of Science")</f>
        <v>View Full Record in Web of Science</v>
      </c>
    </row>
    <row r="860" spans="1:72" x14ac:dyDescent="0.15">
      <c r="A860" t="s">
        <v>72</v>
      </c>
      <c r="B860" t="s">
        <v>8870</v>
      </c>
      <c r="C860" t="s">
        <v>74</v>
      </c>
      <c r="D860" t="s">
        <v>74</v>
      </c>
      <c r="E860" t="s">
        <v>74</v>
      </c>
      <c r="F860" t="s">
        <v>8870</v>
      </c>
      <c r="G860" t="s">
        <v>74</v>
      </c>
      <c r="H860" t="s">
        <v>74</v>
      </c>
      <c r="I860" t="s">
        <v>8871</v>
      </c>
      <c r="J860" t="s">
        <v>352</v>
      </c>
      <c r="K860" t="s">
        <v>74</v>
      </c>
      <c r="L860" t="s">
        <v>74</v>
      </c>
      <c r="M860" t="s">
        <v>77</v>
      </c>
      <c r="N860" t="s">
        <v>78</v>
      </c>
      <c r="O860" t="s">
        <v>74</v>
      </c>
      <c r="P860" t="s">
        <v>74</v>
      </c>
      <c r="Q860" t="s">
        <v>74</v>
      </c>
      <c r="R860" t="s">
        <v>74</v>
      </c>
      <c r="S860" t="s">
        <v>74</v>
      </c>
      <c r="T860" t="s">
        <v>74</v>
      </c>
      <c r="U860" t="s">
        <v>8872</v>
      </c>
      <c r="V860" t="s">
        <v>8873</v>
      </c>
      <c r="W860" t="s">
        <v>74</v>
      </c>
      <c r="X860" t="s">
        <v>74</v>
      </c>
      <c r="Y860" t="s">
        <v>8874</v>
      </c>
      <c r="Z860" t="s">
        <v>74</v>
      </c>
      <c r="AA860" t="s">
        <v>74</v>
      </c>
      <c r="AB860" t="s">
        <v>74</v>
      </c>
      <c r="AC860" t="s">
        <v>74</v>
      </c>
      <c r="AD860" t="s">
        <v>74</v>
      </c>
      <c r="AE860" t="s">
        <v>74</v>
      </c>
      <c r="AF860" t="s">
        <v>74</v>
      </c>
      <c r="AG860">
        <v>43</v>
      </c>
      <c r="AH860">
        <v>40</v>
      </c>
      <c r="AI860">
        <v>43</v>
      </c>
      <c r="AJ860">
        <v>0</v>
      </c>
      <c r="AK860">
        <v>11</v>
      </c>
      <c r="AL860" t="s">
        <v>284</v>
      </c>
      <c r="AM860" t="s">
        <v>285</v>
      </c>
      <c r="AN860" t="s">
        <v>286</v>
      </c>
      <c r="AO860" t="s">
        <v>358</v>
      </c>
      <c r="AP860" t="s">
        <v>359</v>
      </c>
      <c r="AQ860" t="s">
        <v>74</v>
      </c>
      <c r="AR860" t="s">
        <v>360</v>
      </c>
      <c r="AS860" t="s">
        <v>361</v>
      </c>
      <c r="AT860" t="s">
        <v>8819</v>
      </c>
      <c r="AU860">
        <v>1993</v>
      </c>
      <c r="AV860">
        <v>98</v>
      </c>
      <c r="AW860" t="s">
        <v>8857</v>
      </c>
      <c r="AX860" t="s">
        <v>74</v>
      </c>
      <c r="AY860" t="s">
        <v>74</v>
      </c>
      <c r="AZ860" t="s">
        <v>74</v>
      </c>
      <c r="BA860" t="s">
        <v>74</v>
      </c>
      <c r="BB860">
        <v>22579</v>
      </c>
      <c r="BC860">
        <v>22587</v>
      </c>
      <c r="BD860" t="s">
        <v>74</v>
      </c>
      <c r="BE860" t="s">
        <v>8875</v>
      </c>
      <c r="BF860" t="str">
        <f>HYPERLINK("http://dx.doi.org/10.1029/93JC02563","http://dx.doi.org/10.1029/93JC02563")</f>
        <v>http://dx.doi.org/10.1029/93JC02563</v>
      </c>
      <c r="BG860" t="s">
        <v>74</v>
      </c>
      <c r="BH860" t="s">
        <v>74</v>
      </c>
      <c r="BI860">
        <v>9</v>
      </c>
      <c r="BJ860" t="s">
        <v>364</v>
      </c>
      <c r="BK860" t="s">
        <v>93</v>
      </c>
      <c r="BL860" t="s">
        <v>364</v>
      </c>
      <c r="BM860" t="s">
        <v>8859</v>
      </c>
      <c r="BN860" t="s">
        <v>74</v>
      </c>
      <c r="BO860" t="s">
        <v>74</v>
      </c>
      <c r="BP860" t="s">
        <v>74</v>
      </c>
      <c r="BQ860" t="s">
        <v>74</v>
      </c>
      <c r="BR860" t="s">
        <v>96</v>
      </c>
      <c r="BS860" t="s">
        <v>8876</v>
      </c>
      <c r="BT860" t="str">
        <f>HYPERLINK("https%3A%2F%2Fwww.webofscience.com%2Fwos%2Fwoscc%2Ffull-record%2FWOS:A1993MU34500006","View Full Record in Web of Science")</f>
        <v>View Full Record in Web of Science</v>
      </c>
    </row>
    <row r="861" spans="1:72" x14ac:dyDescent="0.15">
      <c r="A861" t="s">
        <v>72</v>
      </c>
      <c r="B861" t="s">
        <v>8877</v>
      </c>
      <c r="C861" t="s">
        <v>74</v>
      </c>
      <c r="D861" t="s">
        <v>74</v>
      </c>
      <c r="E861" t="s">
        <v>74</v>
      </c>
      <c r="F861" t="s">
        <v>8877</v>
      </c>
      <c r="G861" t="s">
        <v>74</v>
      </c>
      <c r="H861" t="s">
        <v>74</v>
      </c>
      <c r="I861" t="s">
        <v>8878</v>
      </c>
      <c r="J861" t="s">
        <v>352</v>
      </c>
      <c r="K861" t="s">
        <v>74</v>
      </c>
      <c r="L861" t="s">
        <v>74</v>
      </c>
      <c r="M861" t="s">
        <v>77</v>
      </c>
      <c r="N861" t="s">
        <v>78</v>
      </c>
      <c r="O861" t="s">
        <v>74</v>
      </c>
      <c r="P861" t="s">
        <v>74</v>
      </c>
      <c r="Q861" t="s">
        <v>74</v>
      </c>
      <c r="R861" t="s">
        <v>74</v>
      </c>
      <c r="S861" t="s">
        <v>74</v>
      </c>
      <c r="T861" t="s">
        <v>74</v>
      </c>
      <c r="U861" t="s">
        <v>8879</v>
      </c>
      <c r="V861" t="s">
        <v>8880</v>
      </c>
      <c r="W861" t="s">
        <v>74</v>
      </c>
      <c r="X861" t="s">
        <v>74</v>
      </c>
      <c r="Y861" t="s">
        <v>8881</v>
      </c>
      <c r="Z861" t="s">
        <v>74</v>
      </c>
      <c r="AA861" t="s">
        <v>74</v>
      </c>
      <c r="AB861" t="s">
        <v>8882</v>
      </c>
      <c r="AC861" t="s">
        <v>74</v>
      </c>
      <c r="AD861" t="s">
        <v>74</v>
      </c>
      <c r="AE861" t="s">
        <v>74</v>
      </c>
      <c r="AF861" t="s">
        <v>74</v>
      </c>
      <c r="AG861">
        <v>69</v>
      </c>
      <c r="AH861">
        <v>128</v>
      </c>
      <c r="AI861">
        <v>134</v>
      </c>
      <c r="AJ861">
        <v>0</v>
      </c>
      <c r="AK861">
        <v>13</v>
      </c>
      <c r="AL861" t="s">
        <v>284</v>
      </c>
      <c r="AM861" t="s">
        <v>285</v>
      </c>
      <c r="AN861" t="s">
        <v>286</v>
      </c>
      <c r="AO861" t="s">
        <v>358</v>
      </c>
      <c r="AP861" t="s">
        <v>359</v>
      </c>
      <c r="AQ861" t="s">
        <v>74</v>
      </c>
      <c r="AR861" t="s">
        <v>360</v>
      </c>
      <c r="AS861" t="s">
        <v>361</v>
      </c>
      <c r="AT861" t="s">
        <v>8819</v>
      </c>
      <c r="AU861">
        <v>1993</v>
      </c>
      <c r="AV861">
        <v>98</v>
      </c>
      <c r="AW861" t="s">
        <v>8857</v>
      </c>
      <c r="AX861" t="s">
        <v>74</v>
      </c>
      <c r="AY861" t="s">
        <v>74</v>
      </c>
      <c r="AZ861" t="s">
        <v>74</v>
      </c>
      <c r="BA861" t="s">
        <v>74</v>
      </c>
      <c r="BB861">
        <v>22759</v>
      </c>
      <c r="BC861">
        <v>22778</v>
      </c>
      <c r="BD861" t="s">
        <v>74</v>
      </c>
      <c r="BE861" t="s">
        <v>8883</v>
      </c>
      <c r="BF861" t="str">
        <f>HYPERLINK("http://dx.doi.org/10.1029/93JC02501","http://dx.doi.org/10.1029/93JC02501")</f>
        <v>http://dx.doi.org/10.1029/93JC02501</v>
      </c>
      <c r="BG861" t="s">
        <v>74</v>
      </c>
      <c r="BH861" t="s">
        <v>74</v>
      </c>
      <c r="BI861">
        <v>20</v>
      </c>
      <c r="BJ861" t="s">
        <v>364</v>
      </c>
      <c r="BK861" t="s">
        <v>93</v>
      </c>
      <c r="BL861" t="s">
        <v>364</v>
      </c>
      <c r="BM861" t="s">
        <v>8859</v>
      </c>
      <c r="BN861" t="s">
        <v>74</v>
      </c>
      <c r="BO861" t="s">
        <v>74</v>
      </c>
      <c r="BP861" t="s">
        <v>74</v>
      </c>
      <c r="BQ861" t="s">
        <v>74</v>
      </c>
      <c r="BR861" t="s">
        <v>96</v>
      </c>
      <c r="BS861" t="s">
        <v>8884</v>
      </c>
      <c r="BT861" t="str">
        <f>HYPERLINK("https%3A%2F%2Fwww.webofscience.com%2Fwos%2Fwoscc%2Ffull-record%2FWOS:A1993MU34500021","View Full Record in Web of Science")</f>
        <v>View Full Record in Web of Science</v>
      </c>
    </row>
    <row r="862" spans="1:72" x14ac:dyDescent="0.15">
      <c r="A862" t="s">
        <v>72</v>
      </c>
      <c r="B862" t="s">
        <v>8885</v>
      </c>
      <c r="C862" t="s">
        <v>74</v>
      </c>
      <c r="D862" t="s">
        <v>74</v>
      </c>
      <c r="E862" t="s">
        <v>74</v>
      </c>
      <c r="F862" t="s">
        <v>8885</v>
      </c>
      <c r="G862" t="s">
        <v>74</v>
      </c>
      <c r="H862" t="s">
        <v>74</v>
      </c>
      <c r="I862" t="s">
        <v>8886</v>
      </c>
      <c r="J862" t="s">
        <v>5476</v>
      </c>
      <c r="K862" t="s">
        <v>74</v>
      </c>
      <c r="L862" t="s">
        <v>74</v>
      </c>
      <c r="M862" t="s">
        <v>77</v>
      </c>
      <c r="N862" t="s">
        <v>78</v>
      </c>
      <c r="O862" t="s">
        <v>74</v>
      </c>
      <c r="P862" t="s">
        <v>74</v>
      </c>
      <c r="Q862" t="s">
        <v>74</v>
      </c>
      <c r="R862" t="s">
        <v>74</v>
      </c>
      <c r="S862" t="s">
        <v>74</v>
      </c>
      <c r="T862" t="s">
        <v>74</v>
      </c>
      <c r="U862" t="s">
        <v>8887</v>
      </c>
      <c r="V862" t="s">
        <v>8888</v>
      </c>
      <c r="W862" t="s">
        <v>8889</v>
      </c>
      <c r="X862" t="s">
        <v>8890</v>
      </c>
      <c r="Y862" t="s">
        <v>74</v>
      </c>
      <c r="Z862" t="s">
        <v>74</v>
      </c>
      <c r="AA862" t="s">
        <v>8891</v>
      </c>
      <c r="AB862" t="s">
        <v>8892</v>
      </c>
      <c r="AC862" t="s">
        <v>74</v>
      </c>
      <c r="AD862" t="s">
        <v>74</v>
      </c>
      <c r="AE862" t="s">
        <v>74</v>
      </c>
      <c r="AF862" t="s">
        <v>74</v>
      </c>
      <c r="AG862">
        <v>28</v>
      </c>
      <c r="AH862">
        <v>10</v>
      </c>
      <c r="AI862">
        <v>10</v>
      </c>
      <c r="AJ862">
        <v>0</v>
      </c>
      <c r="AK862">
        <v>1</v>
      </c>
      <c r="AL862" t="s">
        <v>893</v>
      </c>
      <c r="AM862" t="s">
        <v>894</v>
      </c>
      <c r="AN862" t="s">
        <v>2146</v>
      </c>
      <c r="AO862" t="s">
        <v>5481</v>
      </c>
      <c r="AP862" t="s">
        <v>74</v>
      </c>
      <c r="AQ862" t="s">
        <v>74</v>
      </c>
      <c r="AR862" t="s">
        <v>5482</v>
      </c>
      <c r="AS862" t="s">
        <v>5483</v>
      </c>
      <c r="AT862" t="s">
        <v>8819</v>
      </c>
      <c r="AU862">
        <v>1993</v>
      </c>
      <c r="AV862">
        <v>50</v>
      </c>
      <c r="AW862">
        <v>24</v>
      </c>
      <c r="AX862" t="s">
        <v>74</v>
      </c>
      <c r="AY862" t="s">
        <v>74</v>
      </c>
      <c r="AZ862" t="s">
        <v>74</v>
      </c>
      <c r="BA862" t="s">
        <v>74</v>
      </c>
      <c r="BB862">
        <v>4058</v>
      </c>
      <c r="BC862">
        <v>4079</v>
      </c>
      <c r="BD862" t="s">
        <v>74</v>
      </c>
      <c r="BE862" t="s">
        <v>8893</v>
      </c>
      <c r="BF862" t="str">
        <f>HYPERLINK("http://dx.doi.org/10.1175/1520-0469(1993)050&lt;4058:LSOAMI&gt;2.0.CO;2","http://dx.doi.org/10.1175/1520-0469(1993)050&lt;4058:LSOAMI&gt;2.0.CO;2")</f>
        <v>http://dx.doi.org/10.1175/1520-0469(1993)050&lt;4058:LSOAMI&gt;2.0.CO;2</v>
      </c>
      <c r="BG862" t="s">
        <v>74</v>
      </c>
      <c r="BH862" t="s">
        <v>74</v>
      </c>
      <c r="BI862">
        <v>22</v>
      </c>
      <c r="BJ862" t="s">
        <v>293</v>
      </c>
      <c r="BK862" t="s">
        <v>93</v>
      </c>
      <c r="BL862" t="s">
        <v>293</v>
      </c>
      <c r="BM862" t="s">
        <v>8894</v>
      </c>
      <c r="BN862" t="s">
        <v>74</v>
      </c>
      <c r="BO862" t="s">
        <v>1025</v>
      </c>
      <c r="BP862" t="s">
        <v>74</v>
      </c>
      <c r="BQ862" t="s">
        <v>74</v>
      </c>
      <c r="BR862" t="s">
        <v>96</v>
      </c>
      <c r="BS862" t="s">
        <v>8895</v>
      </c>
      <c r="BT862" t="str">
        <f>HYPERLINK("https%3A%2F%2Fwww.webofscience.com%2Fwos%2Fwoscc%2Ffull-record%2FWOS:A1993MN43900008","View Full Record in Web of Science")</f>
        <v>View Full Record in Web of Science</v>
      </c>
    </row>
    <row r="863" spans="1:72" x14ac:dyDescent="0.15">
      <c r="A863" t="s">
        <v>72</v>
      </c>
      <c r="B863" t="s">
        <v>8896</v>
      </c>
      <c r="C863" t="s">
        <v>74</v>
      </c>
      <c r="D863" t="s">
        <v>74</v>
      </c>
      <c r="E863" t="s">
        <v>74</v>
      </c>
      <c r="F863" t="s">
        <v>8896</v>
      </c>
      <c r="G863" t="s">
        <v>74</v>
      </c>
      <c r="H863" t="s">
        <v>74</v>
      </c>
      <c r="I863" t="s">
        <v>8897</v>
      </c>
      <c r="J863" t="s">
        <v>338</v>
      </c>
      <c r="K863" t="s">
        <v>74</v>
      </c>
      <c r="L863" t="s">
        <v>74</v>
      </c>
      <c r="M863" t="s">
        <v>77</v>
      </c>
      <c r="N863" t="s">
        <v>78</v>
      </c>
      <c r="O863" t="s">
        <v>74</v>
      </c>
      <c r="P863" t="s">
        <v>74</v>
      </c>
      <c r="Q863" t="s">
        <v>74</v>
      </c>
      <c r="R863" t="s">
        <v>74</v>
      </c>
      <c r="S863" t="s">
        <v>74</v>
      </c>
      <c r="T863" t="s">
        <v>74</v>
      </c>
      <c r="U863" t="s">
        <v>74</v>
      </c>
      <c r="V863" t="s">
        <v>8898</v>
      </c>
      <c r="W863" t="s">
        <v>8899</v>
      </c>
      <c r="X863" t="s">
        <v>6342</v>
      </c>
      <c r="Y863" t="s">
        <v>74</v>
      </c>
      <c r="Z863" t="s">
        <v>74</v>
      </c>
      <c r="AA863" t="s">
        <v>74</v>
      </c>
      <c r="AB863" t="s">
        <v>74</v>
      </c>
      <c r="AC863" t="s">
        <v>74</v>
      </c>
      <c r="AD863" t="s">
        <v>74</v>
      </c>
      <c r="AE863" t="s">
        <v>74</v>
      </c>
      <c r="AF863" t="s">
        <v>74</v>
      </c>
      <c r="AG863">
        <v>18</v>
      </c>
      <c r="AH863">
        <v>54</v>
      </c>
      <c r="AI863">
        <v>60</v>
      </c>
      <c r="AJ863">
        <v>1</v>
      </c>
      <c r="AK863">
        <v>8</v>
      </c>
      <c r="AL863" t="s">
        <v>284</v>
      </c>
      <c r="AM863" t="s">
        <v>285</v>
      </c>
      <c r="AN863" t="s">
        <v>286</v>
      </c>
      <c r="AO863" t="s">
        <v>344</v>
      </c>
      <c r="AP863" t="s">
        <v>8900</v>
      </c>
      <c r="AQ863" t="s">
        <v>74</v>
      </c>
      <c r="AR863" t="s">
        <v>345</v>
      </c>
      <c r="AS863" t="s">
        <v>346</v>
      </c>
      <c r="AT863" t="s">
        <v>8901</v>
      </c>
      <c r="AU863">
        <v>1993</v>
      </c>
      <c r="AV863">
        <v>20</v>
      </c>
      <c r="AW863">
        <v>23</v>
      </c>
      <c r="AX863" t="s">
        <v>74</v>
      </c>
      <c r="AY863" t="s">
        <v>74</v>
      </c>
      <c r="AZ863" t="s">
        <v>74</v>
      </c>
      <c r="BA863" t="s">
        <v>74</v>
      </c>
      <c r="BB863">
        <v>2639</v>
      </c>
      <c r="BC863">
        <v>2642</v>
      </c>
      <c r="BD863" t="s">
        <v>74</v>
      </c>
      <c r="BE863" t="s">
        <v>8902</v>
      </c>
      <c r="BF863" t="str">
        <f>HYPERLINK("http://dx.doi.org/10.1029/93GL02611","http://dx.doi.org/10.1029/93GL02611")</f>
        <v>http://dx.doi.org/10.1029/93GL02611</v>
      </c>
      <c r="BG863" t="s">
        <v>74</v>
      </c>
      <c r="BH863" t="s">
        <v>74</v>
      </c>
      <c r="BI863">
        <v>4</v>
      </c>
      <c r="BJ863" t="s">
        <v>187</v>
      </c>
      <c r="BK863" t="s">
        <v>93</v>
      </c>
      <c r="BL863" t="s">
        <v>188</v>
      </c>
      <c r="BM863" t="s">
        <v>8903</v>
      </c>
      <c r="BN863" t="s">
        <v>74</v>
      </c>
      <c r="BO863" t="s">
        <v>74</v>
      </c>
      <c r="BP863" t="s">
        <v>74</v>
      </c>
      <c r="BQ863" t="s">
        <v>74</v>
      </c>
      <c r="BR863" t="s">
        <v>96</v>
      </c>
      <c r="BS863" t="s">
        <v>8904</v>
      </c>
      <c r="BT863" t="str">
        <f>HYPERLINK("https%3A%2F%2Fwww.webofscience.com%2Fwos%2Fwoscc%2Ffull-record%2FWOS:A1993MP20500016","View Full Record in Web of Science")</f>
        <v>View Full Record in Web of Science</v>
      </c>
    </row>
    <row r="864" spans="1:72" x14ac:dyDescent="0.15">
      <c r="A864" t="s">
        <v>72</v>
      </c>
      <c r="B864" t="s">
        <v>8905</v>
      </c>
      <c r="C864" t="s">
        <v>74</v>
      </c>
      <c r="D864" t="s">
        <v>74</v>
      </c>
      <c r="E864" t="s">
        <v>74</v>
      </c>
      <c r="F864" t="s">
        <v>8905</v>
      </c>
      <c r="G864" t="s">
        <v>74</v>
      </c>
      <c r="H864" t="s">
        <v>74</v>
      </c>
      <c r="I864" t="s">
        <v>8906</v>
      </c>
      <c r="J864" t="s">
        <v>338</v>
      </c>
      <c r="K864" t="s">
        <v>74</v>
      </c>
      <c r="L864" t="s">
        <v>74</v>
      </c>
      <c r="M864" t="s">
        <v>77</v>
      </c>
      <c r="N864" t="s">
        <v>78</v>
      </c>
      <c r="O864" t="s">
        <v>74</v>
      </c>
      <c r="P864" t="s">
        <v>74</v>
      </c>
      <c r="Q864" t="s">
        <v>74</v>
      </c>
      <c r="R864" t="s">
        <v>74</v>
      </c>
      <c r="S864" t="s">
        <v>74</v>
      </c>
      <c r="T864" t="s">
        <v>74</v>
      </c>
      <c r="U864" t="s">
        <v>8907</v>
      </c>
      <c r="V864" t="s">
        <v>8908</v>
      </c>
      <c r="W864" t="s">
        <v>74</v>
      </c>
      <c r="X864" t="s">
        <v>74</v>
      </c>
      <c r="Y864" t="s">
        <v>8909</v>
      </c>
      <c r="Z864" t="s">
        <v>74</v>
      </c>
      <c r="AA864" t="s">
        <v>6125</v>
      </c>
      <c r="AB864" t="s">
        <v>8910</v>
      </c>
      <c r="AC864" t="s">
        <v>74</v>
      </c>
      <c r="AD864" t="s">
        <v>74</v>
      </c>
      <c r="AE864" t="s">
        <v>74</v>
      </c>
      <c r="AF864" t="s">
        <v>74</v>
      </c>
      <c r="AG864">
        <v>18</v>
      </c>
      <c r="AH864">
        <v>6</v>
      </c>
      <c r="AI864">
        <v>6</v>
      </c>
      <c r="AJ864">
        <v>0</v>
      </c>
      <c r="AK864">
        <v>0</v>
      </c>
      <c r="AL864" t="s">
        <v>284</v>
      </c>
      <c r="AM864" t="s">
        <v>285</v>
      </c>
      <c r="AN864" t="s">
        <v>2642</v>
      </c>
      <c r="AO864" t="s">
        <v>344</v>
      </c>
      <c r="AP864" t="s">
        <v>74</v>
      </c>
      <c r="AQ864" t="s">
        <v>74</v>
      </c>
      <c r="AR864" t="s">
        <v>345</v>
      </c>
      <c r="AS864" t="s">
        <v>346</v>
      </c>
      <c r="AT864" t="s">
        <v>8901</v>
      </c>
      <c r="AU864">
        <v>1993</v>
      </c>
      <c r="AV864">
        <v>20</v>
      </c>
      <c r="AW864">
        <v>23</v>
      </c>
      <c r="AX864" t="s">
        <v>74</v>
      </c>
      <c r="AY864" t="s">
        <v>74</v>
      </c>
      <c r="AZ864" t="s">
        <v>74</v>
      </c>
      <c r="BA864" t="s">
        <v>74</v>
      </c>
      <c r="BB864">
        <v>2663</v>
      </c>
      <c r="BC864">
        <v>2666</v>
      </c>
      <c r="BD864" t="s">
        <v>74</v>
      </c>
      <c r="BE864" t="s">
        <v>8911</v>
      </c>
      <c r="BF864" t="str">
        <f>HYPERLINK("http://dx.doi.org/10.1029/93GL02955","http://dx.doi.org/10.1029/93GL02955")</f>
        <v>http://dx.doi.org/10.1029/93GL02955</v>
      </c>
      <c r="BG864" t="s">
        <v>74</v>
      </c>
      <c r="BH864" t="s">
        <v>74</v>
      </c>
      <c r="BI864">
        <v>4</v>
      </c>
      <c r="BJ864" t="s">
        <v>187</v>
      </c>
      <c r="BK864" t="s">
        <v>93</v>
      </c>
      <c r="BL864" t="s">
        <v>188</v>
      </c>
      <c r="BM864" t="s">
        <v>8903</v>
      </c>
      <c r="BN864" t="s">
        <v>74</v>
      </c>
      <c r="BO864" t="s">
        <v>74</v>
      </c>
      <c r="BP864" t="s">
        <v>74</v>
      </c>
      <c r="BQ864" t="s">
        <v>74</v>
      </c>
      <c r="BR864" t="s">
        <v>96</v>
      </c>
      <c r="BS864" t="s">
        <v>8912</v>
      </c>
      <c r="BT864" t="str">
        <f>HYPERLINK("https%3A%2F%2Fwww.webofscience.com%2Fwos%2Fwoscc%2Ffull-record%2FWOS:A1993MP20500022","View Full Record in Web of Science")</f>
        <v>View Full Record in Web of Science</v>
      </c>
    </row>
    <row r="865" spans="1:72" x14ac:dyDescent="0.15">
      <c r="A865" t="s">
        <v>72</v>
      </c>
      <c r="B865" t="s">
        <v>8913</v>
      </c>
      <c r="C865" t="s">
        <v>74</v>
      </c>
      <c r="D865" t="s">
        <v>74</v>
      </c>
      <c r="E865" t="s">
        <v>74</v>
      </c>
      <c r="F865" t="s">
        <v>8913</v>
      </c>
      <c r="G865" t="s">
        <v>74</v>
      </c>
      <c r="H865" t="s">
        <v>74</v>
      </c>
      <c r="I865" t="s">
        <v>8914</v>
      </c>
      <c r="J865" t="s">
        <v>1402</v>
      </c>
      <c r="K865" t="s">
        <v>74</v>
      </c>
      <c r="L865" t="s">
        <v>74</v>
      </c>
      <c r="M865" t="s">
        <v>77</v>
      </c>
      <c r="N865" t="s">
        <v>78</v>
      </c>
      <c r="O865" t="s">
        <v>74</v>
      </c>
      <c r="P865" t="s">
        <v>74</v>
      </c>
      <c r="Q865" t="s">
        <v>74</v>
      </c>
      <c r="R865" t="s">
        <v>74</v>
      </c>
      <c r="S865" t="s">
        <v>74</v>
      </c>
      <c r="T865" t="s">
        <v>74</v>
      </c>
      <c r="U865" t="s">
        <v>74</v>
      </c>
      <c r="V865" t="s">
        <v>8915</v>
      </c>
      <c r="W865" t="s">
        <v>8916</v>
      </c>
      <c r="X865" t="s">
        <v>8917</v>
      </c>
      <c r="Y865" t="s">
        <v>8918</v>
      </c>
      <c r="Z865" t="s">
        <v>74</v>
      </c>
      <c r="AA865" t="s">
        <v>8919</v>
      </c>
      <c r="AB865" t="s">
        <v>8920</v>
      </c>
      <c r="AC865" t="s">
        <v>74</v>
      </c>
      <c r="AD865" t="s">
        <v>74</v>
      </c>
      <c r="AE865" t="s">
        <v>74</v>
      </c>
      <c r="AF865" t="s">
        <v>74</v>
      </c>
      <c r="AG865">
        <v>36</v>
      </c>
      <c r="AH865">
        <v>187</v>
      </c>
      <c r="AI865">
        <v>206</v>
      </c>
      <c r="AJ865">
        <v>1</v>
      </c>
      <c r="AK865">
        <v>24</v>
      </c>
      <c r="AL865" t="s">
        <v>1409</v>
      </c>
      <c r="AM865" t="s">
        <v>305</v>
      </c>
      <c r="AN865" t="s">
        <v>1410</v>
      </c>
      <c r="AO865" t="s">
        <v>1411</v>
      </c>
      <c r="AP865" t="s">
        <v>74</v>
      </c>
      <c r="AQ865" t="s">
        <v>74</v>
      </c>
      <c r="AR865" t="s">
        <v>1402</v>
      </c>
      <c r="AS865" t="s">
        <v>1412</v>
      </c>
      <c r="AT865" t="s">
        <v>8921</v>
      </c>
      <c r="AU865">
        <v>1993</v>
      </c>
      <c r="AV865">
        <v>366</v>
      </c>
      <c r="AW865">
        <v>6455</v>
      </c>
      <c r="AX865" t="s">
        <v>74</v>
      </c>
      <c r="AY865" t="s">
        <v>74</v>
      </c>
      <c r="AZ865" t="s">
        <v>74</v>
      </c>
      <c r="BA865" t="s">
        <v>74</v>
      </c>
      <c r="BB865">
        <v>549</v>
      </c>
      <c r="BC865">
        <v>552</v>
      </c>
      <c r="BD865" t="s">
        <v>74</v>
      </c>
      <c r="BE865" t="s">
        <v>8922</v>
      </c>
      <c r="BF865" t="str">
        <f>HYPERLINK("http://dx.doi.org/10.1038/366549a0","http://dx.doi.org/10.1038/366549a0")</f>
        <v>http://dx.doi.org/10.1038/366549a0</v>
      </c>
      <c r="BG865" t="s">
        <v>74</v>
      </c>
      <c r="BH865" t="s">
        <v>74</v>
      </c>
      <c r="BI865">
        <v>4</v>
      </c>
      <c r="BJ865" t="s">
        <v>402</v>
      </c>
      <c r="BK865" t="s">
        <v>93</v>
      </c>
      <c r="BL865" t="s">
        <v>403</v>
      </c>
      <c r="BM865" t="s">
        <v>8923</v>
      </c>
      <c r="BN865" t="s">
        <v>74</v>
      </c>
      <c r="BO865" t="s">
        <v>74</v>
      </c>
      <c r="BP865" t="s">
        <v>74</v>
      </c>
      <c r="BQ865" t="s">
        <v>74</v>
      </c>
      <c r="BR865" t="s">
        <v>96</v>
      </c>
      <c r="BS865" t="s">
        <v>8924</v>
      </c>
      <c r="BT865" t="str">
        <f>HYPERLINK("https%3A%2F%2Fwww.webofscience.com%2Fwos%2Fwoscc%2Ffull-record%2FWOS:A1993ML21800064","View Full Record in Web of Science")</f>
        <v>View Full Record in Web of Science</v>
      </c>
    </row>
    <row r="866" spans="1:72" x14ac:dyDescent="0.15">
      <c r="A866" t="s">
        <v>72</v>
      </c>
      <c r="B866" t="s">
        <v>8925</v>
      </c>
      <c r="C866" t="s">
        <v>74</v>
      </c>
      <c r="D866" t="s">
        <v>74</v>
      </c>
      <c r="E866" t="s">
        <v>74</v>
      </c>
      <c r="F866" t="s">
        <v>8925</v>
      </c>
      <c r="G866" t="s">
        <v>74</v>
      </c>
      <c r="H866" t="s">
        <v>74</v>
      </c>
      <c r="I866" t="s">
        <v>8926</v>
      </c>
      <c r="J866" t="s">
        <v>3642</v>
      </c>
      <c r="K866" t="s">
        <v>74</v>
      </c>
      <c r="L866" t="s">
        <v>74</v>
      </c>
      <c r="M866" t="s">
        <v>77</v>
      </c>
      <c r="N866" t="s">
        <v>78</v>
      </c>
      <c r="O866" t="s">
        <v>74</v>
      </c>
      <c r="P866" t="s">
        <v>74</v>
      </c>
      <c r="Q866" t="s">
        <v>74</v>
      </c>
      <c r="R866" t="s">
        <v>74</v>
      </c>
      <c r="S866" t="s">
        <v>74</v>
      </c>
      <c r="T866" t="s">
        <v>74</v>
      </c>
      <c r="U866" t="s">
        <v>8927</v>
      </c>
      <c r="V866" t="s">
        <v>8928</v>
      </c>
      <c r="W866" t="s">
        <v>8929</v>
      </c>
      <c r="X866" t="s">
        <v>8930</v>
      </c>
      <c r="Y866" t="s">
        <v>8931</v>
      </c>
      <c r="Z866" t="s">
        <v>74</v>
      </c>
      <c r="AA866" t="s">
        <v>74</v>
      </c>
      <c r="AB866" t="s">
        <v>74</v>
      </c>
      <c r="AC866" t="s">
        <v>74</v>
      </c>
      <c r="AD866" t="s">
        <v>74</v>
      </c>
      <c r="AE866" t="s">
        <v>74</v>
      </c>
      <c r="AF866" t="s">
        <v>74</v>
      </c>
      <c r="AG866">
        <v>45</v>
      </c>
      <c r="AH866">
        <v>482</v>
      </c>
      <c r="AI866">
        <v>572</v>
      </c>
      <c r="AJ866">
        <v>2</v>
      </c>
      <c r="AK866">
        <v>109</v>
      </c>
      <c r="AL866" t="s">
        <v>3644</v>
      </c>
      <c r="AM866" t="s">
        <v>285</v>
      </c>
      <c r="AN866" t="s">
        <v>3645</v>
      </c>
      <c r="AO866" t="s">
        <v>3646</v>
      </c>
      <c r="AP866" t="s">
        <v>74</v>
      </c>
      <c r="AQ866" t="s">
        <v>74</v>
      </c>
      <c r="AR866" t="s">
        <v>3642</v>
      </c>
      <c r="AS866" t="s">
        <v>3647</v>
      </c>
      <c r="AT866" t="s">
        <v>8932</v>
      </c>
      <c r="AU866">
        <v>1993</v>
      </c>
      <c r="AV866">
        <v>262</v>
      </c>
      <c r="AW866">
        <v>5139</v>
      </c>
      <c r="AX866" t="s">
        <v>74</v>
      </c>
      <c r="AY866" t="s">
        <v>74</v>
      </c>
      <c r="AZ866" t="s">
        <v>74</v>
      </c>
      <c r="BA866" t="s">
        <v>74</v>
      </c>
      <c r="BB866">
        <v>1525</v>
      </c>
      <c r="BC866">
        <v>1530</v>
      </c>
      <c r="BD866" t="s">
        <v>74</v>
      </c>
      <c r="BE866" t="s">
        <v>8933</v>
      </c>
      <c r="BF866" t="str">
        <f>HYPERLINK("http://dx.doi.org/10.1126/science.262.5139.1525","http://dx.doi.org/10.1126/science.262.5139.1525")</f>
        <v>http://dx.doi.org/10.1126/science.262.5139.1525</v>
      </c>
      <c r="BG866" t="s">
        <v>74</v>
      </c>
      <c r="BH866" t="s">
        <v>74</v>
      </c>
      <c r="BI866">
        <v>6</v>
      </c>
      <c r="BJ866" t="s">
        <v>402</v>
      </c>
      <c r="BK866" t="s">
        <v>93</v>
      </c>
      <c r="BL866" t="s">
        <v>403</v>
      </c>
      <c r="BM866" t="s">
        <v>8934</v>
      </c>
      <c r="BN866">
        <v>17829380</v>
      </c>
      <c r="BO866" t="s">
        <v>74</v>
      </c>
      <c r="BP866" t="s">
        <v>74</v>
      </c>
      <c r="BQ866" t="s">
        <v>74</v>
      </c>
      <c r="BR866" t="s">
        <v>96</v>
      </c>
      <c r="BS866" t="s">
        <v>8935</v>
      </c>
      <c r="BT866" t="str">
        <f>HYPERLINK("https%3A%2F%2Fwww.webofscience.com%2Fwos%2Fwoscc%2Ffull-record%2FWOS:A1993MK32900028","View Full Record in Web of Science")</f>
        <v>View Full Record in Web of Science</v>
      </c>
    </row>
    <row r="867" spans="1:72" x14ac:dyDescent="0.15">
      <c r="A867" t="s">
        <v>72</v>
      </c>
      <c r="B867" t="s">
        <v>8936</v>
      </c>
      <c r="C867" t="s">
        <v>74</v>
      </c>
      <c r="D867" t="s">
        <v>74</v>
      </c>
      <c r="E867" t="s">
        <v>74</v>
      </c>
      <c r="F867" t="s">
        <v>8936</v>
      </c>
      <c r="G867" t="s">
        <v>74</v>
      </c>
      <c r="H867" t="s">
        <v>74</v>
      </c>
      <c r="I867" t="s">
        <v>8937</v>
      </c>
      <c r="J867" t="s">
        <v>8938</v>
      </c>
      <c r="K867" t="s">
        <v>74</v>
      </c>
      <c r="L867" t="s">
        <v>74</v>
      </c>
      <c r="M867" t="s">
        <v>77</v>
      </c>
      <c r="N867" t="s">
        <v>78</v>
      </c>
      <c r="O867" t="s">
        <v>74</v>
      </c>
      <c r="P867" t="s">
        <v>74</v>
      </c>
      <c r="Q867" t="s">
        <v>74</v>
      </c>
      <c r="R867" t="s">
        <v>74</v>
      </c>
      <c r="S867" t="s">
        <v>74</v>
      </c>
      <c r="T867" t="s">
        <v>74</v>
      </c>
      <c r="U867" t="s">
        <v>74</v>
      </c>
      <c r="V867" t="s">
        <v>8939</v>
      </c>
      <c r="W867" t="s">
        <v>74</v>
      </c>
      <c r="X867" t="s">
        <v>74</v>
      </c>
      <c r="Y867" t="s">
        <v>8940</v>
      </c>
      <c r="Z867" t="s">
        <v>74</v>
      </c>
      <c r="AA867" t="s">
        <v>8941</v>
      </c>
      <c r="AB867" t="s">
        <v>8942</v>
      </c>
      <c r="AC867" t="s">
        <v>74</v>
      </c>
      <c r="AD867" t="s">
        <v>74</v>
      </c>
      <c r="AE867" t="s">
        <v>74</v>
      </c>
      <c r="AF867" t="s">
        <v>74</v>
      </c>
      <c r="AG867">
        <v>20</v>
      </c>
      <c r="AH867">
        <v>4</v>
      </c>
      <c r="AI867">
        <v>4</v>
      </c>
      <c r="AJ867">
        <v>1</v>
      </c>
      <c r="AK867">
        <v>5</v>
      </c>
      <c r="AL867" t="s">
        <v>2129</v>
      </c>
      <c r="AM867" t="s">
        <v>1049</v>
      </c>
      <c r="AN867" t="s">
        <v>1050</v>
      </c>
      <c r="AO867" t="s">
        <v>8943</v>
      </c>
      <c r="AP867" t="s">
        <v>8944</v>
      </c>
      <c r="AQ867" t="s">
        <v>74</v>
      </c>
      <c r="AR867" t="s">
        <v>8945</v>
      </c>
      <c r="AS867" t="s">
        <v>8946</v>
      </c>
      <c r="AT867" t="s">
        <v>8947</v>
      </c>
      <c r="AU867">
        <v>1993</v>
      </c>
      <c r="AV867">
        <v>39</v>
      </c>
      <c r="AW867">
        <v>12</v>
      </c>
      <c r="AX867" t="s">
        <v>74</v>
      </c>
      <c r="AY867" t="s">
        <v>74</v>
      </c>
      <c r="AZ867" t="s">
        <v>74</v>
      </c>
      <c r="BA867" t="s">
        <v>74</v>
      </c>
      <c r="BB867">
        <v>2019</v>
      </c>
      <c r="BC867">
        <v>2026</v>
      </c>
      <c r="BD867" t="s">
        <v>74</v>
      </c>
      <c r="BE867" t="s">
        <v>8948</v>
      </c>
      <c r="BF867" t="str">
        <f>HYPERLINK("http://dx.doi.org/10.1002/aic.690391212","http://dx.doi.org/10.1002/aic.690391212")</f>
        <v>http://dx.doi.org/10.1002/aic.690391212</v>
      </c>
      <c r="BG867" t="s">
        <v>74</v>
      </c>
      <c r="BH867" t="s">
        <v>74</v>
      </c>
      <c r="BI867">
        <v>8</v>
      </c>
      <c r="BJ867" t="s">
        <v>8949</v>
      </c>
      <c r="BK867" t="s">
        <v>93</v>
      </c>
      <c r="BL867" t="s">
        <v>8950</v>
      </c>
      <c r="BM867" t="s">
        <v>8951</v>
      </c>
      <c r="BN867" t="s">
        <v>74</v>
      </c>
      <c r="BO867" t="s">
        <v>74</v>
      </c>
      <c r="BP867" t="s">
        <v>74</v>
      </c>
      <c r="BQ867" t="s">
        <v>74</v>
      </c>
      <c r="BR867" t="s">
        <v>96</v>
      </c>
      <c r="BS867" t="s">
        <v>8952</v>
      </c>
      <c r="BT867" t="str">
        <f>HYPERLINK("https%3A%2F%2Fwww.webofscience.com%2Fwos%2Fwoscc%2Ffull-record%2FWOS:A1993MK14000011","View Full Record in Web of Science")</f>
        <v>View Full Record in Web of Science</v>
      </c>
    </row>
    <row r="868" spans="1:72" x14ac:dyDescent="0.15">
      <c r="A868" t="s">
        <v>72</v>
      </c>
      <c r="B868" t="s">
        <v>8953</v>
      </c>
      <c r="C868" t="s">
        <v>74</v>
      </c>
      <c r="D868" t="s">
        <v>74</v>
      </c>
      <c r="E868" t="s">
        <v>74</v>
      </c>
      <c r="F868" t="s">
        <v>8953</v>
      </c>
      <c r="G868" t="s">
        <v>74</v>
      </c>
      <c r="H868" t="s">
        <v>74</v>
      </c>
      <c r="I868" t="s">
        <v>8954</v>
      </c>
      <c r="J868" t="s">
        <v>5501</v>
      </c>
      <c r="K868" t="s">
        <v>74</v>
      </c>
      <c r="L868" t="s">
        <v>74</v>
      </c>
      <c r="M868" t="s">
        <v>77</v>
      </c>
      <c r="N868" t="s">
        <v>78</v>
      </c>
      <c r="O868" t="s">
        <v>74</v>
      </c>
      <c r="P868" t="s">
        <v>74</v>
      </c>
      <c r="Q868" t="s">
        <v>74</v>
      </c>
      <c r="R868" t="s">
        <v>74</v>
      </c>
      <c r="S868" t="s">
        <v>74</v>
      </c>
      <c r="T868" t="s">
        <v>74</v>
      </c>
      <c r="U868" t="s">
        <v>8955</v>
      </c>
      <c r="V868" t="s">
        <v>8956</v>
      </c>
      <c r="W868" t="s">
        <v>74</v>
      </c>
      <c r="X868" t="s">
        <v>74</v>
      </c>
      <c r="Y868" t="s">
        <v>8957</v>
      </c>
      <c r="Z868" t="s">
        <v>74</v>
      </c>
      <c r="AA868" t="s">
        <v>74</v>
      </c>
      <c r="AB868" t="s">
        <v>74</v>
      </c>
      <c r="AC868" t="s">
        <v>74</v>
      </c>
      <c r="AD868" t="s">
        <v>74</v>
      </c>
      <c r="AE868" t="s">
        <v>74</v>
      </c>
      <c r="AF868" t="s">
        <v>74</v>
      </c>
      <c r="AG868">
        <v>62</v>
      </c>
      <c r="AH868">
        <v>75</v>
      </c>
      <c r="AI868">
        <v>77</v>
      </c>
      <c r="AJ868">
        <v>1</v>
      </c>
      <c r="AK868">
        <v>7</v>
      </c>
      <c r="AL868" t="s">
        <v>8958</v>
      </c>
      <c r="AM868" t="s">
        <v>8959</v>
      </c>
      <c r="AN868" t="s">
        <v>8960</v>
      </c>
      <c r="AO868" t="s">
        <v>5507</v>
      </c>
      <c r="AP868" t="s">
        <v>74</v>
      </c>
      <c r="AQ868" t="s">
        <v>74</v>
      </c>
      <c r="AR868" t="s">
        <v>5501</v>
      </c>
      <c r="AS868" t="s">
        <v>5509</v>
      </c>
      <c r="AT868" t="s">
        <v>8947</v>
      </c>
      <c r="AU868">
        <v>1993</v>
      </c>
      <c r="AV868">
        <v>22</v>
      </c>
      <c r="AW868">
        <v>8</v>
      </c>
      <c r="AX868" t="s">
        <v>74</v>
      </c>
      <c r="AY868" t="s">
        <v>74</v>
      </c>
      <c r="AZ868" t="s">
        <v>74</v>
      </c>
      <c r="BA868" t="s">
        <v>74</v>
      </c>
      <c r="BB868">
        <v>529</v>
      </c>
      <c r="BC868">
        <v>536</v>
      </c>
      <c r="BD868" t="s">
        <v>74</v>
      </c>
      <c r="BE868" t="s">
        <v>74</v>
      </c>
      <c r="BF868" t="s">
        <v>74</v>
      </c>
      <c r="BG868" t="s">
        <v>74</v>
      </c>
      <c r="BH868" t="s">
        <v>74</v>
      </c>
      <c r="BI868">
        <v>8</v>
      </c>
      <c r="BJ868" t="s">
        <v>5511</v>
      </c>
      <c r="BK868" t="s">
        <v>93</v>
      </c>
      <c r="BL868" t="s">
        <v>5512</v>
      </c>
      <c r="BM868" t="s">
        <v>8961</v>
      </c>
      <c r="BN868" t="s">
        <v>74</v>
      </c>
      <c r="BO868" t="s">
        <v>74</v>
      </c>
      <c r="BP868" t="s">
        <v>74</v>
      </c>
      <c r="BQ868" t="s">
        <v>74</v>
      </c>
      <c r="BR868" t="s">
        <v>96</v>
      </c>
      <c r="BS868" t="s">
        <v>8962</v>
      </c>
      <c r="BT868" t="str">
        <f>HYPERLINK("https%3A%2F%2Fwww.webofscience.com%2Fwos%2Fwoscc%2Ffull-record%2FWOS:A1993MU49700006","View Full Record in Web of Science")</f>
        <v>View Full Record in Web of Science</v>
      </c>
    </row>
    <row r="869" spans="1:72" x14ac:dyDescent="0.15">
      <c r="A869" t="s">
        <v>72</v>
      </c>
      <c r="B869" t="s">
        <v>8963</v>
      </c>
      <c r="C869" t="s">
        <v>74</v>
      </c>
      <c r="D869" t="s">
        <v>74</v>
      </c>
      <c r="E869" t="s">
        <v>74</v>
      </c>
      <c r="F869" t="s">
        <v>8963</v>
      </c>
      <c r="G869" t="s">
        <v>74</v>
      </c>
      <c r="H869" t="s">
        <v>74</v>
      </c>
      <c r="I869" t="s">
        <v>8964</v>
      </c>
      <c r="J869" t="s">
        <v>488</v>
      </c>
      <c r="K869" t="s">
        <v>74</v>
      </c>
      <c r="L869" t="s">
        <v>74</v>
      </c>
      <c r="M869" t="s">
        <v>77</v>
      </c>
      <c r="N869" t="s">
        <v>396</v>
      </c>
      <c r="O869" t="s">
        <v>74</v>
      </c>
      <c r="P869" t="s">
        <v>74</v>
      </c>
      <c r="Q869" t="s">
        <v>74</v>
      </c>
      <c r="R869" t="s">
        <v>74</v>
      </c>
      <c r="S869" t="s">
        <v>74</v>
      </c>
      <c r="T869" t="s">
        <v>74</v>
      </c>
      <c r="U869" t="s">
        <v>74</v>
      </c>
      <c r="V869" t="s">
        <v>74</v>
      </c>
      <c r="W869" t="s">
        <v>74</v>
      </c>
      <c r="X869" t="s">
        <v>74</v>
      </c>
      <c r="Y869" t="s">
        <v>8965</v>
      </c>
      <c r="Z869" t="s">
        <v>74</v>
      </c>
      <c r="AA869" t="s">
        <v>8966</v>
      </c>
      <c r="AB869" t="s">
        <v>545</v>
      </c>
      <c r="AC869" t="s">
        <v>74</v>
      </c>
      <c r="AD869" t="s">
        <v>74</v>
      </c>
      <c r="AE869" t="s">
        <v>74</v>
      </c>
      <c r="AF869" t="s">
        <v>74</v>
      </c>
      <c r="AG869">
        <v>0</v>
      </c>
      <c r="AH869">
        <v>0</v>
      </c>
      <c r="AI869">
        <v>0</v>
      </c>
      <c r="AJ869">
        <v>0</v>
      </c>
      <c r="AK869">
        <v>1</v>
      </c>
      <c r="AL869" t="s">
        <v>489</v>
      </c>
      <c r="AM869" t="s">
        <v>109</v>
      </c>
      <c r="AN869" t="s">
        <v>490</v>
      </c>
      <c r="AO869" t="s">
        <v>491</v>
      </c>
      <c r="AP869" t="s">
        <v>74</v>
      </c>
      <c r="AQ869" t="s">
        <v>74</v>
      </c>
      <c r="AR869" t="s">
        <v>492</v>
      </c>
      <c r="AS869" t="s">
        <v>493</v>
      </c>
      <c r="AT869" t="s">
        <v>8947</v>
      </c>
      <c r="AU869">
        <v>1993</v>
      </c>
      <c r="AV869">
        <v>5</v>
      </c>
      <c r="AW869">
        <v>4</v>
      </c>
      <c r="AX869" t="s">
        <v>74</v>
      </c>
      <c r="AY869" t="s">
        <v>74</v>
      </c>
      <c r="AZ869" t="s">
        <v>74</v>
      </c>
      <c r="BA869" t="s">
        <v>74</v>
      </c>
      <c r="BB869">
        <v>333</v>
      </c>
      <c r="BC869">
        <v>333</v>
      </c>
      <c r="BD869" t="s">
        <v>74</v>
      </c>
      <c r="BE869" t="s">
        <v>8967</v>
      </c>
      <c r="BF869" t="str">
        <f>HYPERLINK("http://dx.doi.org/10.1017/S0954102093000446","http://dx.doi.org/10.1017/S0954102093000446")</f>
        <v>http://dx.doi.org/10.1017/S0954102093000446</v>
      </c>
      <c r="BG869" t="s">
        <v>74</v>
      </c>
      <c r="BH869" t="s">
        <v>74</v>
      </c>
      <c r="BI869">
        <v>1</v>
      </c>
      <c r="BJ869" t="s">
        <v>495</v>
      </c>
      <c r="BK869" t="s">
        <v>93</v>
      </c>
      <c r="BL869" t="s">
        <v>496</v>
      </c>
      <c r="BM869" t="s">
        <v>8968</v>
      </c>
      <c r="BN869" t="s">
        <v>74</v>
      </c>
      <c r="BO869" t="s">
        <v>334</v>
      </c>
      <c r="BP869" t="s">
        <v>74</v>
      </c>
      <c r="BQ869" t="s">
        <v>74</v>
      </c>
      <c r="BR869" t="s">
        <v>96</v>
      </c>
      <c r="BS869" t="s">
        <v>8969</v>
      </c>
      <c r="BT869" t="str">
        <f>HYPERLINK("https%3A%2F%2Fwww.webofscience.com%2Fwos%2Fwoscc%2Ffull-record%2FWOS:A1993ML08300001","View Full Record in Web of Science")</f>
        <v>View Full Record in Web of Science</v>
      </c>
    </row>
    <row r="870" spans="1:72" x14ac:dyDescent="0.15">
      <c r="A870" t="s">
        <v>72</v>
      </c>
      <c r="B870" t="s">
        <v>8970</v>
      </c>
      <c r="C870" t="s">
        <v>74</v>
      </c>
      <c r="D870" t="s">
        <v>74</v>
      </c>
      <c r="E870" t="s">
        <v>74</v>
      </c>
      <c r="F870" t="s">
        <v>8970</v>
      </c>
      <c r="G870" t="s">
        <v>74</v>
      </c>
      <c r="H870" t="s">
        <v>74</v>
      </c>
      <c r="I870" t="s">
        <v>8971</v>
      </c>
      <c r="J870" t="s">
        <v>488</v>
      </c>
      <c r="K870" t="s">
        <v>74</v>
      </c>
      <c r="L870" t="s">
        <v>74</v>
      </c>
      <c r="M870" t="s">
        <v>77</v>
      </c>
      <c r="N870" t="s">
        <v>78</v>
      </c>
      <c r="O870" t="s">
        <v>74</v>
      </c>
      <c r="P870" t="s">
        <v>74</v>
      </c>
      <c r="Q870" t="s">
        <v>74</v>
      </c>
      <c r="R870" t="s">
        <v>74</v>
      </c>
      <c r="S870" t="s">
        <v>74</v>
      </c>
      <c r="T870" t="s">
        <v>8972</v>
      </c>
      <c r="U870" t="s">
        <v>74</v>
      </c>
      <c r="V870" t="s">
        <v>8973</v>
      </c>
      <c r="W870" t="s">
        <v>74</v>
      </c>
      <c r="X870" t="s">
        <v>74</v>
      </c>
      <c r="Y870" t="s">
        <v>8974</v>
      </c>
      <c r="Z870" t="s">
        <v>74</v>
      </c>
      <c r="AA870" t="s">
        <v>74</v>
      </c>
      <c r="AB870" t="s">
        <v>74</v>
      </c>
      <c r="AC870" t="s">
        <v>74</v>
      </c>
      <c r="AD870" t="s">
        <v>74</v>
      </c>
      <c r="AE870" t="s">
        <v>74</v>
      </c>
      <c r="AF870" t="s">
        <v>74</v>
      </c>
      <c r="AG870">
        <v>0</v>
      </c>
      <c r="AH870">
        <v>33</v>
      </c>
      <c r="AI870">
        <v>35</v>
      </c>
      <c r="AJ870">
        <v>0</v>
      </c>
      <c r="AK870">
        <v>4</v>
      </c>
      <c r="AL870" t="s">
        <v>489</v>
      </c>
      <c r="AM870" t="s">
        <v>109</v>
      </c>
      <c r="AN870" t="s">
        <v>490</v>
      </c>
      <c r="AO870" t="s">
        <v>491</v>
      </c>
      <c r="AP870" t="s">
        <v>74</v>
      </c>
      <c r="AQ870" t="s">
        <v>74</v>
      </c>
      <c r="AR870" t="s">
        <v>492</v>
      </c>
      <c r="AS870" t="s">
        <v>493</v>
      </c>
      <c r="AT870" t="s">
        <v>8947</v>
      </c>
      <c r="AU870">
        <v>1993</v>
      </c>
      <c r="AV870">
        <v>5</v>
      </c>
      <c r="AW870">
        <v>4</v>
      </c>
      <c r="AX870" t="s">
        <v>74</v>
      </c>
      <c r="AY870" t="s">
        <v>74</v>
      </c>
      <c r="AZ870" t="s">
        <v>74</v>
      </c>
      <c r="BA870" t="s">
        <v>74</v>
      </c>
      <c r="BB870">
        <v>335</v>
      </c>
      <c r="BC870">
        <v>338</v>
      </c>
      <c r="BD870" t="s">
        <v>74</v>
      </c>
      <c r="BE870" t="s">
        <v>8975</v>
      </c>
      <c r="BF870" t="str">
        <f>HYPERLINK("http://dx.doi.org/10.1017/S0954102093000458","http://dx.doi.org/10.1017/S0954102093000458")</f>
        <v>http://dx.doi.org/10.1017/S0954102093000458</v>
      </c>
      <c r="BG870" t="s">
        <v>74</v>
      </c>
      <c r="BH870" t="s">
        <v>74</v>
      </c>
      <c r="BI870">
        <v>4</v>
      </c>
      <c r="BJ870" t="s">
        <v>495</v>
      </c>
      <c r="BK870" t="s">
        <v>93</v>
      </c>
      <c r="BL870" t="s">
        <v>496</v>
      </c>
      <c r="BM870" t="s">
        <v>8968</v>
      </c>
      <c r="BN870" t="s">
        <v>74</v>
      </c>
      <c r="BO870" t="s">
        <v>74</v>
      </c>
      <c r="BP870" t="s">
        <v>74</v>
      </c>
      <c r="BQ870" t="s">
        <v>74</v>
      </c>
      <c r="BR870" t="s">
        <v>96</v>
      </c>
      <c r="BS870" t="s">
        <v>8976</v>
      </c>
      <c r="BT870" t="str">
        <f>HYPERLINK("https%3A%2F%2Fwww.webofscience.com%2Fwos%2Fwoscc%2Ffull-record%2FWOS:A1993ML08300002","View Full Record in Web of Science")</f>
        <v>View Full Record in Web of Science</v>
      </c>
    </row>
    <row r="871" spans="1:72" x14ac:dyDescent="0.15">
      <c r="A871" t="s">
        <v>72</v>
      </c>
      <c r="B871" t="s">
        <v>8977</v>
      </c>
      <c r="C871" t="s">
        <v>74</v>
      </c>
      <c r="D871" t="s">
        <v>74</v>
      </c>
      <c r="E871" t="s">
        <v>74</v>
      </c>
      <c r="F871" t="s">
        <v>8977</v>
      </c>
      <c r="G871" t="s">
        <v>74</v>
      </c>
      <c r="H871" t="s">
        <v>74</v>
      </c>
      <c r="I871" t="s">
        <v>8978</v>
      </c>
      <c r="J871" t="s">
        <v>488</v>
      </c>
      <c r="K871" t="s">
        <v>74</v>
      </c>
      <c r="L871" t="s">
        <v>74</v>
      </c>
      <c r="M871" t="s">
        <v>77</v>
      </c>
      <c r="N871" t="s">
        <v>78</v>
      </c>
      <c r="O871" t="s">
        <v>74</v>
      </c>
      <c r="P871" t="s">
        <v>74</v>
      </c>
      <c r="Q871" t="s">
        <v>74</v>
      </c>
      <c r="R871" t="s">
        <v>74</v>
      </c>
      <c r="S871" t="s">
        <v>74</v>
      </c>
      <c r="T871" t="s">
        <v>8979</v>
      </c>
      <c r="U871" t="s">
        <v>74</v>
      </c>
      <c r="V871" t="s">
        <v>8980</v>
      </c>
      <c r="W871" t="s">
        <v>74</v>
      </c>
      <c r="X871" t="s">
        <v>74</v>
      </c>
      <c r="Y871" t="s">
        <v>8981</v>
      </c>
      <c r="Z871" t="s">
        <v>74</v>
      </c>
      <c r="AA871" t="s">
        <v>8982</v>
      </c>
      <c r="AB871" t="s">
        <v>8983</v>
      </c>
      <c r="AC871" t="s">
        <v>74</v>
      </c>
      <c r="AD871" t="s">
        <v>74</v>
      </c>
      <c r="AE871" t="s">
        <v>74</v>
      </c>
      <c r="AF871" t="s">
        <v>74</v>
      </c>
      <c r="AG871">
        <v>0</v>
      </c>
      <c r="AH871">
        <v>60</v>
      </c>
      <c r="AI871">
        <v>67</v>
      </c>
      <c r="AJ871">
        <v>0</v>
      </c>
      <c r="AK871">
        <v>8</v>
      </c>
      <c r="AL871" t="s">
        <v>631</v>
      </c>
      <c r="AM871" t="s">
        <v>84</v>
      </c>
      <c r="AN871" t="s">
        <v>632</v>
      </c>
      <c r="AO871" t="s">
        <v>491</v>
      </c>
      <c r="AP871" t="s">
        <v>74</v>
      </c>
      <c r="AQ871" t="s">
        <v>74</v>
      </c>
      <c r="AR871" t="s">
        <v>492</v>
      </c>
      <c r="AS871" t="s">
        <v>493</v>
      </c>
      <c r="AT871" t="s">
        <v>8947</v>
      </c>
      <c r="AU871">
        <v>1993</v>
      </c>
      <c r="AV871">
        <v>5</v>
      </c>
      <c r="AW871">
        <v>4</v>
      </c>
      <c r="AX871" t="s">
        <v>74</v>
      </c>
      <c r="AY871" t="s">
        <v>74</v>
      </c>
      <c r="AZ871" t="s">
        <v>74</v>
      </c>
      <c r="BA871" t="s">
        <v>74</v>
      </c>
      <c r="BB871">
        <v>339</v>
      </c>
      <c r="BC871">
        <v>348</v>
      </c>
      <c r="BD871" t="s">
        <v>74</v>
      </c>
      <c r="BE871" t="s">
        <v>8984</v>
      </c>
      <c r="BF871" t="str">
        <f>HYPERLINK("http://dx.doi.org/10.1017/S095410209300046X","http://dx.doi.org/10.1017/S095410209300046X")</f>
        <v>http://dx.doi.org/10.1017/S095410209300046X</v>
      </c>
      <c r="BG871" t="s">
        <v>74</v>
      </c>
      <c r="BH871" t="s">
        <v>74</v>
      </c>
      <c r="BI871">
        <v>10</v>
      </c>
      <c r="BJ871" t="s">
        <v>495</v>
      </c>
      <c r="BK871" t="s">
        <v>93</v>
      </c>
      <c r="BL871" t="s">
        <v>496</v>
      </c>
      <c r="BM871" t="s">
        <v>8968</v>
      </c>
      <c r="BN871" t="s">
        <v>74</v>
      </c>
      <c r="BO871" t="s">
        <v>74</v>
      </c>
      <c r="BP871" t="s">
        <v>74</v>
      </c>
      <c r="BQ871" t="s">
        <v>74</v>
      </c>
      <c r="BR871" t="s">
        <v>96</v>
      </c>
      <c r="BS871" t="s">
        <v>8985</v>
      </c>
      <c r="BT871" t="str">
        <f>HYPERLINK("https%3A%2F%2Fwww.webofscience.com%2Fwos%2Fwoscc%2Ffull-record%2FWOS:A1993ML08300003","View Full Record in Web of Science")</f>
        <v>View Full Record in Web of Science</v>
      </c>
    </row>
    <row r="872" spans="1:72" x14ac:dyDescent="0.15">
      <c r="A872" t="s">
        <v>72</v>
      </c>
      <c r="B872" t="s">
        <v>8986</v>
      </c>
      <c r="C872" t="s">
        <v>74</v>
      </c>
      <c r="D872" t="s">
        <v>74</v>
      </c>
      <c r="E872" t="s">
        <v>74</v>
      </c>
      <c r="F872" t="s">
        <v>8986</v>
      </c>
      <c r="G872" t="s">
        <v>74</v>
      </c>
      <c r="H872" t="s">
        <v>74</v>
      </c>
      <c r="I872" t="s">
        <v>8987</v>
      </c>
      <c r="J872" t="s">
        <v>488</v>
      </c>
      <c r="K872" t="s">
        <v>74</v>
      </c>
      <c r="L872" t="s">
        <v>74</v>
      </c>
      <c r="M872" t="s">
        <v>77</v>
      </c>
      <c r="N872" t="s">
        <v>78</v>
      </c>
      <c r="O872" t="s">
        <v>74</v>
      </c>
      <c r="P872" t="s">
        <v>74</v>
      </c>
      <c r="Q872" t="s">
        <v>74</v>
      </c>
      <c r="R872" t="s">
        <v>74</v>
      </c>
      <c r="S872" t="s">
        <v>74</v>
      </c>
      <c r="T872" t="s">
        <v>8988</v>
      </c>
      <c r="U872" t="s">
        <v>74</v>
      </c>
      <c r="V872" t="s">
        <v>8989</v>
      </c>
      <c r="W872" t="s">
        <v>74</v>
      </c>
      <c r="X872" t="s">
        <v>74</v>
      </c>
      <c r="Y872" t="s">
        <v>8990</v>
      </c>
      <c r="Z872" t="s">
        <v>74</v>
      </c>
      <c r="AA872" t="s">
        <v>74</v>
      </c>
      <c r="AB872" t="s">
        <v>74</v>
      </c>
      <c r="AC872" t="s">
        <v>74</v>
      </c>
      <c r="AD872" t="s">
        <v>74</v>
      </c>
      <c r="AE872" t="s">
        <v>74</v>
      </c>
      <c r="AF872" t="s">
        <v>74</v>
      </c>
      <c r="AG872">
        <v>0</v>
      </c>
      <c r="AH872">
        <v>25</v>
      </c>
      <c r="AI872">
        <v>28</v>
      </c>
      <c r="AJ872">
        <v>0</v>
      </c>
      <c r="AK872">
        <v>10</v>
      </c>
      <c r="AL872" t="s">
        <v>489</v>
      </c>
      <c r="AM872" t="s">
        <v>109</v>
      </c>
      <c r="AN872" t="s">
        <v>490</v>
      </c>
      <c r="AO872" t="s">
        <v>491</v>
      </c>
      <c r="AP872" t="s">
        <v>74</v>
      </c>
      <c r="AQ872" t="s">
        <v>74</v>
      </c>
      <c r="AR872" t="s">
        <v>492</v>
      </c>
      <c r="AS872" t="s">
        <v>493</v>
      </c>
      <c r="AT872" t="s">
        <v>8947</v>
      </c>
      <c r="AU872">
        <v>1993</v>
      </c>
      <c r="AV872">
        <v>5</v>
      </c>
      <c r="AW872">
        <v>4</v>
      </c>
      <c r="AX872" t="s">
        <v>74</v>
      </c>
      <c r="AY872" t="s">
        <v>74</v>
      </c>
      <c r="AZ872" t="s">
        <v>74</v>
      </c>
      <c r="BA872" t="s">
        <v>74</v>
      </c>
      <c r="BB872">
        <v>349</v>
      </c>
      <c r="BC872">
        <v>359</v>
      </c>
      <c r="BD872" t="s">
        <v>74</v>
      </c>
      <c r="BE872" t="s">
        <v>8991</v>
      </c>
      <c r="BF872" t="str">
        <f>HYPERLINK("http://dx.doi.org/10.1017/S0954102093000471","http://dx.doi.org/10.1017/S0954102093000471")</f>
        <v>http://dx.doi.org/10.1017/S0954102093000471</v>
      </c>
      <c r="BG872" t="s">
        <v>74</v>
      </c>
      <c r="BH872" t="s">
        <v>74</v>
      </c>
      <c r="BI872">
        <v>11</v>
      </c>
      <c r="BJ872" t="s">
        <v>495</v>
      </c>
      <c r="BK872" t="s">
        <v>93</v>
      </c>
      <c r="BL872" t="s">
        <v>496</v>
      </c>
      <c r="BM872" t="s">
        <v>8968</v>
      </c>
      <c r="BN872" t="s">
        <v>74</v>
      </c>
      <c r="BO872" t="s">
        <v>74</v>
      </c>
      <c r="BP872" t="s">
        <v>74</v>
      </c>
      <c r="BQ872" t="s">
        <v>74</v>
      </c>
      <c r="BR872" t="s">
        <v>96</v>
      </c>
      <c r="BS872" t="s">
        <v>8992</v>
      </c>
      <c r="BT872" t="str">
        <f>HYPERLINK("https%3A%2F%2Fwww.webofscience.com%2Fwos%2Fwoscc%2Ffull-record%2FWOS:A1993ML08300004","View Full Record in Web of Science")</f>
        <v>View Full Record in Web of Science</v>
      </c>
    </row>
    <row r="873" spans="1:72" x14ac:dyDescent="0.15">
      <c r="A873" t="s">
        <v>72</v>
      </c>
      <c r="B873" t="s">
        <v>8993</v>
      </c>
      <c r="C873" t="s">
        <v>74</v>
      </c>
      <c r="D873" t="s">
        <v>74</v>
      </c>
      <c r="E873" t="s">
        <v>74</v>
      </c>
      <c r="F873" t="s">
        <v>8993</v>
      </c>
      <c r="G873" t="s">
        <v>74</v>
      </c>
      <c r="H873" t="s">
        <v>74</v>
      </c>
      <c r="I873" t="s">
        <v>8994</v>
      </c>
      <c r="J873" t="s">
        <v>488</v>
      </c>
      <c r="K873" t="s">
        <v>74</v>
      </c>
      <c r="L873" t="s">
        <v>74</v>
      </c>
      <c r="M873" t="s">
        <v>77</v>
      </c>
      <c r="N873" t="s">
        <v>78</v>
      </c>
      <c r="O873" t="s">
        <v>74</v>
      </c>
      <c r="P873" t="s">
        <v>74</v>
      </c>
      <c r="Q873" t="s">
        <v>74</v>
      </c>
      <c r="R873" t="s">
        <v>74</v>
      </c>
      <c r="S873" t="s">
        <v>74</v>
      </c>
      <c r="T873" t="s">
        <v>8995</v>
      </c>
      <c r="U873" t="s">
        <v>74</v>
      </c>
      <c r="V873" t="s">
        <v>8996</v>
      </c>
      <c r="W873" t="s">
        <v>74</v>
      </c>
      <c r="X873" t="s">
        <v>74</v>
      </c>
      <c r="Y873" t="s">
        <v>8997</v>
      </c>
      <c r="Z873" t="s">
        <v>74</v>
      </c>
      <c r="AA873" t="s">
        <v>74</v>
      </c>
      <c r="AB873" t="s">
        <v>74</v>
      </c>
      <c r="AC873" t="s">
        <v>74</v>
      </c>
      <c r="AD873" t="s">
        <v>74</v>
      </c>
      <c r="AE873" t="s">
        <v>74</v>
      </c>
      <c r="AF873" t="s">
        <v>74</v>
      </c>
      <c r="AG873">
        <v>0</v>
      </c>
      <c r="AH873">
        <v>11</v>
      </c>
      <c r="AI873">
        <v>11</v>
      </c>
      <c r="AJ873">
        <v>2</v>
      </c>
      <c r="AK873">
        <v>13</v>
      </c>
      <c r="AL873" t="s">
        <v>489</v>
      </c>
      <c r="AM873" t="s">
        <v>109</v>
      </c>
      <c r="AN873" t="s">
        <v>490</v>
      </c>
      <c r="AO873" t="s">
        <v>491</v>
      </c>
      <c r="AP873" t="s">
        <v>74</v>
      </c>
      <c r="AQ873" t="s">
        <v>74</v>
      </c>
      <c r="AR873" t="s">
        <v>492</v>
      </c>
      <c r="AS873" t="s">
        <v>493</v>
      </c>
      <c r="AT873" t="s">
        <v>8947</v>
      </c>
      <c r="AU873">
        <v>1993</v>
      </c>
      <c r="AV873">
        <v>5</v>
      </c>
      <c r="AW873">
        <v>4</v>
      </c>
      <c r="AX873" t="s">
        <v>74</v>
      </c>
      <c r="AY873" t="s">
        <v>74</v>
      </c>
      <c r="AZ873" t="s">
        <v>74</v>
      </c>
      <c r="BA873" t="s">
        <v>74</v>
      </c>
      <c r="BB873">
        <v>361</v>
      </c>
      <c r="BC873">
        <v>366</v>
      </c>
      <c r="BD873" t="s">
        <v>74</v>
      </c>
      <c r="BE873" t="s">
        <v>8998</v>
      </c>
      <c r="BF873" t="str">
        <f>HYPERLINK("http://dx.doi.org/10.1017/S0954102093000483","http://dx.doi.org/10.1017/S0954102093000483")</f>
        <v>http://dx.doi.org/10.1017/S0954102093000483</v>
      </c>
      <c r="BG873" t="s">
        <v>74</v>
      </c>
      <c r="BH873" t="s">
        <v>74</v>
      </c>
      <c r="BI873">
        <v>6</v>
      </c>
      <c r="BJ873" t="s">
        <v>495</v>
      </c>
      <c r="BK873" t="s">
        <v>93</v>
      </c>
      <c r="BL873" t="s">
        <v>496</v>
      </c>
      <c r="BM873" t="s">
        <v>8968</v>
      </c>
      <c r="BN873" t="s">
        <v>74</v>
      </c>
      <c r="BO873" t="s">
        <v>74</v>
      </c>
      <c r="BP873" t="s">
        <v>74</v>
      </c>
      <c r="BQ873" t="s">
        <v>74</v>
      </c>
      <c r="BR873" t="s">
        <v>96</v>
      </c>
      <c r="BS873" t="s">
        <v>8999</v>
      </c>
      <c r="BT873" t="str">
        <f>HYPERLINK("https%3A%2F%2Fwww.webofscience.com%2Fwos%2Fwoscc%2Ffull-record%2FWOS:A1993ML08300005","View Full Record in Web of Science")</f>
        <v>View Full Record in Web of Science</v>
      </c>
    </row>
    <row r="874" spans="1:72" x14ac:dyDescent="0.15">
      <c r="A874" t="s">
        <v>72</v>
      </c>
      <c r="B874" t="s">
        <v>9000</v>
      </c>
      <c r="C874" t="s">
        <v>74</v>
      </c>
      <c r="D874" t="s">
        <v>74</v>
      </c>
      <c r="E874" t="s">
        <v>74</v>
      </c>
      <c r="F874" t="s">
        <v>9000</v>
      </c>
      <c r="G874" t="s">
        <v>74</v>
      </c>
      <c r="H874" t="s">
        <v>74</v>
      </c>
      <c r="I874" t="s">
        <v>9001</v>
      </c>
      <c r="J874" t="s">
        <v>488</v>
      </c>
      <c r="K874" t="s">
        <v>74</v>
      </c>
      <c r="L874" t="s">
        <v>74</v>
      </c>
      <c r="M874" t="s">
        <v>77</v>
      </c>
      <c r="N874" t="s">
        <v>78</v>
      </c>
      <c r="O874" t="s">
        <v>74</v>
      </c>
      <c r="P874" t="s">
        <v>74</v>
      </c>
      <c r="Q874" t="s">
        <v>74</v>
      </c>
      <c r="R874" t="s">
        <v>74</v>
      </c>
      <c r="S874" t="s">
        <v>74</v>
      </c>
      <c r="T874" t="s">
        <v>9002</v>
      </c>
      <c r="U874" t="s">
        <v>74</v>
      </c>
      <c r="V874" t="s">
        <v>9003</v>
      </c>
      <c r="W874" t="s">
        <v>74</v>
      </c>
      <c r="X874" t="s">
        <v>74</v>
      </c>
      <c r="Y874" t="s">
        <v>9004</v>
      </c>
      <c r="Z874" t="s">
        <v>74</v>
      </c>
      <c r="AA874" t="s">
        <v>2567</v>
      </c>
      <c r="AB874" t="s">
        <v>74</v>
      </c>
      <c r="AC874" t="s">
        <v>74</v>
      </c>
      <c r="AD874" t="s">
        <v>74</v>
      </c>
      <c r="AE874" t="s">
        <v>74</v>
      </c>
      <c r="AF874" t="s">
        <v>74</v>
      </c>
      <c r="AG874">
        <v>0</v>
      </c>
      <c r="AH874">
        <v>26</v>
      </c>
      <c r="AI874">
        <v>26</v>
      </c>
      <c r="AJ874">
        <v>0</v>
      </c>
      <c r="AK874">
        <v>1</v>
      </c>
      <c r="AL874" t="s">
        <v>489</v>
      </c>
      <c r="AM874" t="s">
        <v>109</v>
      </c>
      <c r="AN874" t="s">
        <v>490</v>
      </c>
      <c r="AO874" t="s">
        <v>491</v>
      </c>
      <c r="AP874" t="s">
        <v>74</v>
      </c>
      <c r="AQ874" t="s">
        <v>74</v>
      </c>
      <c r="AR874" t="s">
        <v>492</v>
      </c>
      <c r="AS874" t="s">
        <v>493</v>
      </c>
      <c r="AT874" t="s">
        <v>8947</v>
      </c>
      <c r="AU874">
        <v>1993</v>
      </c>
      <c r="AV874">
        <v>5</v>
      </c>
      <c r="AW874">
        <v>4</v>
      </c>
      <c r="AX874" t="s">
        <v>74</v>
      </c>
      <c r="AY874" t="s">
        <v>74</v>
      </c>
      <c r="AZ874" t="s">
        <v>74</v>
      </c>
      <c r="BA874" t="s">
        <v>74</v>
      </c>
      <c r="BB874">
        <v>367</v>
      </c>
      <c r="BC874">
        <v>376</v>
      </c>
      <c r="BD874" t="s">
        <v>74</v>
      </c>
      <c r="BE874" t="s">
        <v>9005</v>
      </c>
      <c r="BF874" t="str">
        <f>HYPERLINK("http://dx.doi.org/10.1017/S0954102093000495","http://dx.doi.org/10.1017/S0954102093000495")</f>
        <v>http://dx.doi.org/10.1017/S0954102093000495</v>
      </c>
      <c r="BG874" t="s">
        <v>74</v>
      </c>
      <c r="BH874" t="s">
        <v>74</v>
      </c>
      <c r="BI874">
        <v>10</v>
      </c>
      <c r="BJ874" t="s">
        <v>495</v>
      </c>
      <c r="BK874" t="s">
        <v>93</v>
      </c>
      <c r="BL874" t="s">
        <v>496</v>
      </c>
      <c r="BM874" t="s">
        <v>8968</v>
      </c>
      <c r="BN874" t="s">
        <v>74</v>
      </c>
      <c r="BO874" t="s">
        <v>74</v>
      </c>
      <c r="BP874" t="s">
        <v>74</v>
      </c>
      <c r="BQ874" t="s">
        <v>74</v>
      </c>
      <c r="BR874" t="s">
        <v>96</v>
      </c>
      <c r="BS874" t="s">
        <v>9006</v>
      </c>
      <c r="BT874" t="str">
        <f>HYPERLINK("https%3A%2F%2Fwww.webofscience.com%2Fwos%2Fwoscc%2Ffull-record%2FWOS:A1993ML08300006","View Full Record in Web of Science")</f>
        <v>View Full Record in Web of Science</v>
      </c>
    </row>
    <row r="875" spans="1:72" x14ac:dyDescent="0.15">
      <c r="A875" t="s">
        <v>72</v>
      </c>
      <c r="B875" t="s">
        <v>9007</v>
      </c>
      <c r="C875" t="s">
        <v>74</v>
      </c>
      <c r="D875" t="s">
        <v>74</v>
      </c>
      <c r="E875" t="s">
        <v>74</v>
      </c>
      <c r="F875" t="s">
        <v>9007</v>
      </c>
      <c r="G875" t="s">
        <v>74</v>
      </c>
      <c r="H875" t="s">
        <v>74</v>
      </c>
      <c r="I875" t="s">
        <v>9008</v>
      </c>
      <c r="J875" t="s">
        <v>488</v>
      </c>
      <c r="K875" t="s">
        <v>74</v>
      </c>
      <c r="L875" t="s">
        <v>74</v>
      </c>
      <c r="M875" t="s">
        <v>77</v>
      </c>
      <c r="N875" t="s">
        <v>557</v>
      </c>
      <c r="O875" t="s">
        <v>74</v>
      </c>
      <c r="P875" t="s">
        <v>74</v>
      </c>
      <c r="Q875" t="s">
        <v>74</v>
      </c>
      <c r="R875" t="s">
        <v>74</v>
      </c>
      <c r="S875" t="s">
        <v>74</v>
      </c>
      <c r="T875" t="s">
        <v>74</v>
      </c>
      <c r="U875" t="s">
        <v>74</v>
      </c>
      <c r="V875" t="s">
        <v>74</v>
      </c>
      <c r="W875" t="s">
        <v>74</v>
      </c>
      <c r="X875" t="s">
        <v>74</v>
      </c>
      <c r="Y875" t="s">
        <v>9009</v>
      </c>
      <c r="Z875" t="s">
        <v>74</v>
      </c>
      <c r="AA875" t="s">
        <v>74</v>
      </c>
      <c r="AB875" t="s">
        <v>74</v>
      </c>
      <c r="AC875" t="s">
        <v>74</v>
      </c>
      <c r="AD875" t="s">
        <v>74</v>
      </c>
      <c r="AE875" t="s">
        <v>74</v>
      </c>
      <c r="AF875" t="s">
        <v>74</v>
      </c>
      <c r="AG875">
        <v>0</v>
      </c>
      <c r="AH875">
        <v>10</v>
      </c>
      <c r="AI875">
        <v>10</v>
      </c>
      <c r="AJ875">
        <v>0</v>
      </c>
      <c r="AK875">
        <v>0</v>
      </c>
      <c r="AL875" t="s">
        <v>489</v>
      </c>
      <c r="AM875" t="s">
        <v>109</v>
      </c>
      <c r="AN875" t="s">
        <v>490</v>
      </c>
      <c r="AO875" t="s">
        <v>491</v>
      </c>
      <c r="AP875" t="s">
        <v>74</v>
      </c>
      <c r="AQ875" t="s">
        <v>74</v>
      </c>
      <c r="AR875" t="s">
        <v>492</v>
      </c>
      <c r="AS875" t="s">
        <v>493</v>
      </c>
      <c r="AT875" t="s">
        <v>8947</v>
      </c>
      <c r="AU875">
        <v>1993</v>
      </c>
      <c r="AV875">
        <v>5</v>
      </c>
      <c r="AW875">
        <v>4</v>
      </c>
      <c r="AX875" t="s">
        <v>74</v>
      </c>
      <c r="AY875" t="s">
        <v>74</v>
      </c>
      <c r="AZ875" t="s">
        <v>74</v>
      </c>
      <c r="BA875" t="s">
        <v>74</v>
      </c>
      <c r="BB875">
        <v>377</v>
      </c>
      <c r="BC875">
        <v>378</v>
      </c>
      <c r="BD875" t="s">
        <v>74</v>
      </c>
      <c r="BE875" t="s">
        <v>9010</v>
      </c>
      <c r="BF875" t="str">
        <f>HYPERLINK("http://dx.doi.org/10.1017/S0954102093000501","http://dx.doi.org/10.1017/S0954102093000501")</f>
        <v>http://dx.doi.org/10.1017/S0954102093000501</v>
      </c>
      <c r="BG875" t="s">
        <v>74</v>
      </c>
      <c r="BH875" t="s">
        <v>74</v>
      </c>
      <c r="BI875">
        <v>2</v>
      </c>
      <c r="BJ875" t="s">
        <v>495</v>
      </c>
      <c r="BK875" t="s">
        <v>93</v>
      </c>
      <c r="BL875" t="s">
        <v>496</v>
      </c>
      <c r="BM875" t="s">
        <v>8968</v>
      </c>
      <c r="BN875" t="s">
        <v>74</v>
      </c>
      <c r="BO875" t="s">
        <v>74</v>
      </c>
      <c r="BP875" t="s">
        <v>74</v>
      </c>
      <c r="BQ875" t="s">
        <v>74</v>
      </c>
      <c r="BR875" t="s">
        <v>96</v>
      </c>
      <c r="BS875" t="s">
        <v>9011</v>
      </c>
      <c r="BT875" t="str">
        <f>HYPERLINK("https%3A%2F%2Fwww.webofscience.com%2Fwos%2Fwoscc%2Ffull-record%2FWOS:A1993ML08300007","View Full Record in Web of Science")</f>
        <v>View Full Record in Web of Science</v>
      </c>
    </row>
    <row r="876" spans="1:72" x14ac:dyDescent="0.15">
      <c r="A876" t="s">
        <v>72</v>
      </c>
      <c r="B876" t="s">
        <v>9012</v>
      </c>
      <c r="C876" t="s">
        <v>74</v>
      </c>
      <c r="D876" t="s">
        <v>74</v>
      </c>
      <c r="E876" t="s">
        <v>74</v>
      </c>
      <c r="F876" t="s">
        <v>9012</v>
      </c>
      <c r="G876" t="s">
        <v>74</v>
      </c>
      <c r="H876" t="s">
        <v>74</v>
      </c>
      <c r="I876" t="s">
        <v>9013</v>
      </c>
      <c r="J876" t="s">
        <v>488</v>
      </c>
      <c r="K876" t="s">
        <v>74</v>
      </c>
      <c r="L876" t="s">
        <v>74</v>
      </c>
      <c r="M876" t="s">
        <v>77</v>
      </c>
      <c r="N876" t="s">
        <v>78</v>
      </c>
      <c r="O876" t="s">
        <v>74</v>
      </c>
      <c r="P876" t="s">
        <v>74</v>
      </c>
      <c r="Q876" t="s">
        <v>74</v>
      </c>
      <c r="R876" t="s">
        <v>74</v>
      </c>
      <c r="S876" t="s">
        <v>74</v>
      </c>
      <c r="T876" t="s">
        <v>9014</v>
      </c>
      <c r="U876" t="s">
        <v>74</v>
      </c>
      <c r="V876" t="s">
        <v>9015</v>
      </c>
      <c r="W876" t="s">
        <v>74</v>
      </c>
      <c r="X876" t="s">
        <v>74</v>
      </c>
      <c r="Y876" t="s">
        <v>9016</v>
      </c>
      <c r="Z876" t="s">
        <v>74</v>
      </c>
      <c r="AA876" t="s">
        <v>74</v>
      </c>
      <c r="AB876" t="s">
        <v>74</v>
      </c>
      <c r="AC876" t="s">
        <v>74</v>
      </c>
      <c r="AD876" t="s">
        <v>74</v>
      </c>
      <c r="AE876" t="s">
        <v>74</v>
      </c>
      <c r="AF876" t="s">
        <v>74</v>
      </c>
      <c r="AG876">
        <v>0</v>
      </c>
      <c r="AH876">
        <v>7</v>
      </c>
      <c r="AI876">
        <v>10</v>
      </c>
      <c r="AJ876">
        <v>0</v>
      </c>
      <c r="AK876">
        <v>0</v>
      </c>
      <c r="AL876" t="s">
        <v>489</v>
      </c>
      <c r="AM876" t="s">
        <v>109</v>
      </c>
      <c r="AN876" t="s">
        <v>490</v>
      </c>
      <c r="AO876" t="s">
        <v>491</v>
      </c>
      <c r="AP876" t="s">
        <v>74</v>
      </c>
      <c r="AQ876" t="s">
        <v>74</v>
      </c>
      <c r="AR876" t="s">
        <v>492</v>
      </c>
      <c r="AS876" t="s">
        <v>493</v>
      </c>
      <c r="AT876" t="s">
        <v>8947</v>
      </c>
      <c r="AU876">
        <v>1993</v>
      </c>
      <c r="AV876">
        <v>5</v>
      </c>
      <c r="AW876">
        <v>4</v>
      </c>
      <c r="AX876" t="s">
        <v>74</v>
      </c>
      <c r="AY876" t="s">
        <v>74</v>
      </c>
      <c r="AZ876" t="s">
        <v>74</v>
      </c>
      <c r="BA876" t="s">
        <v>74</v>
      </c>
      <c r="BB876">
        <v>379</v>
      </c>
      <c r="BC876">
        <v>388</v>
      </c>
      <c r="BD876" t="s">
        <v>74</v>
      </c>
      <c r="BE876" t="s">
        <v>9017</v>
      </c>
      <c r="BF876" t="str">
        <f>HYPERLINK("http://dx.doi.org/10.1017/S0954102093000513","http://dx.doi.org/10.1017/S0954102093000513")</f>
        <v>http://dx.doi.org/10.1017/S0954102093000513</v>
      </c>
      <c r="BG876" t="s">
        <v>74</v>
      </c>
      <c r="BH876" t="s">
        <v>74</v>
      </c>
      <c r="BI876">
        <v>10</v>
      </c>
      <c r="BJ876" t="s">
        <v>495</v>
      </c>
      <c r="BK876" t="s">
        <v>93</v>
      </c>
      <c r="BL876" t="s">
        <v>496</v>
      </c>
      <c r="BM876" t="s">
        <v>8968</v>
      </c>
      <c r="BN876" t="s">
        <v>74</v>
      </c>
      <c r="BO876" t="s">
        <v>74</v>
      </c>
      <c r="BP876" t="s">
        <v>74</v>
      </c>
      <c r="BQ876" t="s">
        <v>74</v>
      </c>
      <c r="BR876" t="s">
        <v>96</v>
      </c>
      <c r="BS876" t="s">
        <v>9018</v>
      </c>
      <c r="BT876" t="str">
        <f>HYPERLINK("https%3A%2F%2Fwww.webofscience.com%2Fwos%2Fwoscc%2Ffull-record%2FWOS:A1993ML08300008","View Full Record in Web of Science")</f>
        <v>View Full Record in Web of Science</v>
      </c>
    </row>
    <row r="877" spans="1:72" x14ac:dyDescent="0.15">
      <c r="A877" t="s">
        <v>72</v>
      </c>
      <c r="B877" t="s">
        <v>9019</v>
      </c>
      <c r="C877" t="s">
        <v>74</v>
      </c>
      <c r="D877" t="s">
        <v>74</v>
      </c>
      <c r="E877" t="s">
        <v>74</v>
      </c>
      <c r="F877" t="s">
        <v>9019</v>
      </c>
      <c r="G877" t="s">
        <v>74</v>
      </c>
      <c r="H877" t="s">
        <v>74</v>
      </c>
      <c r="I877" t="s">
        <v>9020</v>
      </c>
      <c r="J877" t="s">
        <v>488</v>
      </c>
      <c r="K877" t="s">
        <v>74</v>
      </c>
      <c r="L877" t="s">
        <v>74</v>
      </c>
      <c r="M877" t="s">
        <v>77</v>
      </c>
      <c r="N877" t="s">
        <v>78</v>
      </c>
      <c r="O877" t="s">
        <v>74</v>
      </c>
      <c r="P877" t="s">
        <v>74</v>
      </c>
      <c r="Q877" t="s">
        <v>74</v>
      </c>
      <c r="R877" t="s">
        <v>74</v>
      </c>
      <c r="S877" t="s">
        <v>74</v>
      </c>
      <c r="T877" t="s">
        <v>9021</v>
      </c>
      <c r="U877" t="s">
        <v>74</v>
      </c>
      <c r="V877" t="s">
        <v>9022</v>
      </c>
      <c r="W877" t="s">
        <v>74</v>
      </c>
      <c r="X877" t="s">
        <v>74</v>
      </c>
      <c r="Y877" t="s">
        <v>9023</v>
      </c>
      <c r="Z877" t="s">
        <v>74</v>
      </c>
      <c r="AA877" t="s">
        <v>9024</v>
      </c>
      <c r="AB877" t="s">
        <v>9025</v>
      </c>
      <c r="AC877" t="s">
        <v>74</v>
      </c>
      <c r="AD877" t="s">
        <v>74</v>
      </c>
      <c r="AE877" t="s">
        <v>74</v>
      </c>
      <c r="AF877" t="s">
        <v>74</v>
      </c>
      <c r="AG877">
        <v>0</v>
      </c>
      <c r="AH877">
        <v>30</v>
      </c>
      <c r="AI877">
        <v>32</v>
      </c>
      <c r="AJ877">
        <v>0</v>
      </c>
      <c r="AK877">
        <v>5</v>
      </c>
      <c r="AL877" t="s">
        <v>489</v>
      </c>
      <c r="AM877" t="s">
        <v>109</v>
      </c>
      <c r="AN877" t="s">
        <v>490</v>
      </c>
      <c r="AO877" t="s">
        <v>491</v>
      </c>
      <c r="AP877" t="s">
        <v>74</v>
      </c>
      <c r="AQ877" t="s">
        <v>74</v>
      </c>
      <c r="AR877" t="s">
        <v>492</v>
      </c>
      <c r="AS877" t="s">
        <v>493</v>
      </c>
      <c r="AT877" t="s">
        <v>8947</v>
      </c>
      <c r="AU877">
        <v>1993</v>
      </c>
      <c r="AV877">
        <v>5</v>
      </c>
      <c r="AW877">
        <v>4</v>
      </c>
      <c r="AX877" t="s">
        <v>74</v>
      </c>
      <c r="AY877" t="s">
        <v>74</v>
      </c>
      <c r="AZ877" t="s">
        <v>74</v>
      </c>
      <c r="BA877" t="s">
        <v>74</v>
      </c>
      <c r="BB877">
        <v>389</v>
      </c>
      <c r="BC877">
        <v>402</v>
      </c>
      <c r="BD877" t="s">
        <v>74</v>
      </c>
      <c r="BE877" t="s">
        <v>9026</v>
      </c>
      <c r="BF877" t="str">
        <f>HYPERLINK("http://dx.doi.org/10.1017/S0954102093000525","http://dx.doi.org/10.1017/S0954102093000525")</f>
        <v>http://dx.doi.org/10.1017/S0954102093000525</v>
      </c>
      <c r="BG877" t="s">
        <v>74</v>
      </c>
      <c r="BH877" t="s">
        <v>74</v>
      </c>
      <c r="BI877">
        <v>14</v>
      </c>
      <c r="BJ877" t="s">
        <v>495</v>
      </c>
      <c r="BK877" t="s">
        <v>93</v>
      </c>
      <c r="BL877" t="s">
        <v>496</v>
      </c>
      <c r="BM877" t="s">
        <v>8968</v>
      </c>
      <c r="BN877" t="s">
        <v>74</v>
      </c>
      <c r="BO877" t="s">
        <v>74</v>
      </c>
      <c r="BP877" t="s">
        <v>74</v>
      </c>
      <c r="BQ877" t="s">
        <v>74</v>
      </c>
      <c r="BR877" t="s">
        <v>96</v>
      </c>
      <c r="BS877" t="s">
        <v>9027</v>
      </c>
      <c r="BT877" t="str">
        <f>HYPERLINK("https%3A%2F%2Fwww.webofscience.com%2Fwos%2Fwoscc%2Ffull-record%2FWOS:A1993ML08300009","View Full Record in Web of Science")</f>
        <v>View Full Record in Web of Science</v>
      </c>
    </row>
    <row r="878" spans="1:72" x14ac:dyDescent="0.15">
      <c r="A878" t="s">
        <v>72</v>
      </c>
      <c r="B878" t="s">
        <v>6614</v>
      </c>
      <c r="C878" t="s">
        <v>74</v>
      </c>
      <c r="D878" t="s">
        <v>74</v>
      </c>
      <c r="E878" t="s">
        <v>74</v>
      </c>
      <c r="F878" t="s">
        <v>6614</v>
      </c>
      <c r="G878" t="s">
        <v>74</v>
      </c>
      <c r="H878" t="s">
        <v>74</v>
      </c>
      <c r="I878" t="s">
        <v>9028</v>
      </c>
      <c r="J878" t="s">
        <v>488</v>
      </c>
      <c r="K878" t="s">
        <v>74</v>
      </c>
      <c r="L878" t="s">
        <v>74</v>
      </c>
      <c r="M878" t="s">
        <v>77</v>
      </c>
      <c r="N878" t="s">
        <v>78</v>
      </c>
      <c r="O878" t="s">
        <v>74</v>
      </c>
      <c r="P878" t="s">
        <v>74</v>
      </c>
      <c r="Q878" t="s">
        <v>74</v>
      </c>
      <c r="R878" t="s">
        <v>74</v>
      </c>
      <c r="S878" t="s">
        <v>74</v>
      </c>
      <c r="T878" t="s">
        <v>9029</v>
      </c>
      <c r="U878" t="s">
        <v>74</v>
      </c>
      <c r="V878" t="s">
        <v>9030</v>
      </c>
      <c r="W878" t="s">
        <v>74</v>
      </c>
      <c r="X878" t="s">
        <v>74</v>
      </c>
      <c r="Y878" t="s">
        <v>9031</v>
      </c>
      <c r="Z878" t="s">
        <v>74</v>
      </c>
      <c r="AA878" t="s">
        <v>825</v>
      </c>
      <c r="AB878" t="s">
        <v>826</v>
      </c>
      <c r="AC878" t="s">
        <v>74</v>
      </c>
      <c r="AD878" t="s">
        <v>74</v>
      </c>
      <c r="AE878" t="s">
        <v>74</v>
      </c>
      <c r="AF878" t="s">
        <v>74</v>
      </c>
      <c r="AG878">
        <v>0</v>
      </c>
      <c r="AH878">
        <v>35</v>
      </c>
      <c r="AI878">
        <v>38</v>
      </c>
      <c r="AJ878">
        <v>0</v>
      </c>
      <c r="AK878">
        <v>7</v>
      </c>
      <c r="AL878" t="s">
        <v>489</v>
      </c>
      <c r="AM878" t="s">
        <v>109</v>
      </c>
      <c r="AN878" t="s">
        <v>490</v>
      </c>
      <c r="AO878" t="s">
        <v>491</v>
      </c>
      <c r="AP878" t="s">
        <v>74</v>
      </c>
      <c r="AQ878" t="s">
        <v>74</v>
      </c>
      <c r="AR878" t="s">
        <v>492</v>
      </c>
      <c r="AS878" t="s">
        <v>493</v>
      </c>
      <c r="AT878" t="s">
        <v>8947</v>
      </c>
      <c r="AU878">
        <v>1993</v>
      </c>
      <c r="AV878">
        <v>5</v>
      </c>
      <c r="AW878">
        <v>4</v>
      </c>
      <c r="AX878" t="s">
        <v>74</v>
      </c>
      <c r="AY878" t="s">
        <v>74</v>
      </c>
      <c r="AZ878" t="s">
        <v>74</v>
      </c>
      <c r="BA878" t="s">
        <v>74</v>
      </c>
      <c r="BB878">
        <v>403</v>
      </c>
      <c r="BC878">
        <v>408</v>
      </c>
      <c r="BD878" t="s">
        <v>74</v>
      </c>
      <c r="BE878" t="s">
        <v>9032</v>
      </c>
      <c r="BF878" t="str">
        <f>HYPERLINK("http://dx.doi.org/10.1017/S0954102093000537","http://dx.doi.org/10.1017/S0954102093000537")</f>
        <v>http://dx.doi.org/10.1017/S0954102093000537</v>
      </c>
      <c r="BG878" t="s">
        <v>74</v>
      </c>
      <c r="BH878" t="s">
        <v>74</v>
      </c>
      <c r="BI878">
        <v>6</v>
      </c>
      <c r="BJ878" t="s">
        <v>495</v>
      </c>
      <c r="BK878" t="s">
        <v>93</v>
      </c>
      <c r="BL878" t="s">
        <v>496</v>
      </c>
      <c r="BM878" t="s">
        <v>8968</v>
      </c>
      <c r="BN878" t="s">
        <v>74</v>
      </c>
      <c r="BO878" t="s">
        <v>74</v>
      </c>
      <c r="BP878" t="s">
        <v>74</v>
      </c>
      <c r="BQ878" t="s">
        <v>74</v>
      </c>
      <c r="BR878" t="s">
        <v>96</v>
      </c>
      <c r="BS878" t="s">
        <v>9033</v>
      </c>
      <c r="BT878" t="str">
        <f>HYPERLINK("https%3A%2F%2Fwww.webofscience.com%2Fwos%2Fwoscc%2Ffull-record%2FWOS:A1993ML08300010","View Full Record in Web of Science")</f>
        <v>View Full Record in Web of Science</v>
      </c>
    </row>
    <row r="879" spans="1:72" x14ac:dyDescent="0.15">
      <c r="A879" t="s">
        <v>72</v>
      </c>
      <c r="B879" t="s">
        <v>9034</v>
      </c>
      <c r="C879" t="s">
        <v>74</v>
      </c>
      <c r="D879" t="s">
        <v>74</v>
      </c>
      <c r="E879" t="s">
        <v>74</v>
      </c>
      <c r="F879" t="s">
        <v>9034</v>
      </c>
      <c r="G879" t="s">
        <v>74</v>
      </c>
      <c r="H879" t="s">
        <v>74</v>
      </c>
      <c r="I879" t="s">
        <v>9035</v>
      </c>
      <c r="J879" t="s">
        <v>488</v>
      </c>
      <c r="K879" t="s">
        <v>74</v>
      </c>
      <c r="L879" t="s">
        <v>74</v>
      </c>
      <c r="M879" t="s">
        <v>77</v>
      </c>
      <c r="N879" t="s">
        <v>557</v>
      </c>
      <c r="O879" t="s">
        <v>74</v>
      </c>
      <c r="P879" t="s">
        <v>74</v>
      </c>
      <c r="Q879" t="s">
        <v>74</v>
      </c>
      <c r="R879" t="s">
        <v>74</v>
      </c>
      <c r="S879" t="s">
        <v>74</v>
      </c>
      <c r="T879" t="s">
        <v>74</v>
      </c>
      <c r="U879" t="s">
        <v>74</v>
      </c>
      <c r="V879" t="s">
        <v>74</v>
      </c>
      <c r="W879" t="s">
        <v>74</v>
      </c>
      <c r="X879" t="s">
        <v>74</v>
      </c>
      <c r="Y879" t="s">
        <v>9036</v>
      </c>
      <c r="Z879" t="s">
        <v>74</v>
      </c>
      <c r="AA879" t="s">
        <v>9037</v>
      </c>
      <c r="AB879" t="s">
        <v>9038</v>
      </c>
      <c r="AC879" t="s">
        <v>74</v>
      </c>
      <c r="AD879" t="s">
        <v>74</v>
      </c>
      <c r="AE879" t="s">
        <v>74</v>
      </c>
      <c r="AF879" t="s">
        <v>74</v>
      </c>
      <c r="AG879">
        <v>0</v>
      </c>
      <c r="AH879">
        <v>11</v>
      </c>
      <c r="AI879">
        <v>11</v>
      </c>
      <c r="AJ879">
        <v>0</v>
      </c>
      <c r="AK879">
        <v>0</v>
      </c>
      <c r="AL879" t="s">
        <v>489</v>
      </c>
      <c r="AM879" t="s">
        <v>109</v>
      </c>
      <c r="AN879" t="s">
        <v>490</v>
      </c>
      <c r="AO879" t="s">
        <v>491</v>
      </c>
      <c r="AP879" t="s">
        <v>74</v>
      </c>
      <c r="AQ879" t="s">
        <v>74</v>
      </c>
      <c r="AR879" t="s">
        <v>492</v>
      </c>
      <c r="AS879" t="s">
        <v>493</v>
      </c>
      <c r="AT879" t="s">
        <v>8947</v>
      </c>
      <c r="AU879">
        <v>1993</v>
      </c>
      <c r="AV879">
        <v>5</v>
      </c>
      <c r="AW879">
        <v>4</v>
      </c>
      <c r="AX879" t="s">
        <v>74</v>
      </c>
      <c r="AY879" t="s">
        <v>74</v>
      </c>
      <c r="AZ879" t="s">
        <v>74</v>
      </c>
      <c r="BA879" t="s">
        <v>74</v>
      </c>
      <c r="BB879">
        <v>409</v>
      </c>
      <c r="BC879">
        <v>410</v>
      </c>
      <c r="BD879" t="s">
        <v>74</v>
      </c>
      <c r="BE879" t="s">
        <v>9039</v>
      </c>
      <c r="BF879" t="str">
        <f>HYPERLINK("http://dx.doi.org/10.1017/S0954102093000549","http://dx.doi.org/10.1017/S0954102093000549")</f>
        <v>http://dx.doi.org/10.1017/S0954102093000549</v>
      </c>
      <c r="BG879" t="s">
        <v>74</v>
      </c>
      <c r="BH879" t="s">
        <v>74</v>
      </c>
      <c r="BI879">
        <v>2</v>
      </c>
      <c r="BJ879" t="s">
        <v>495</v>
      </c>
      <c r="BK879" t="s">
        <v>93</v>
      </c>
      <c r="BL879" t="s">
        <v>496</v>
      </c>
      <c r="BM879" t="s">
        <v>8968</v>
      </c>
      <c r="BN879" t="s">
        <v>74</v>
      </c>
      <c r="BO879" t="s">
        <v>74</v>
      </c>
      <c r="BP879" t="s">
        <v>74</v>
      </c>
      <c r="BQ879" t="s">
        <v>74</v>
      </c>
      <c r="BR879" t="s">
        <v>96</v>
      </c>
      <c r="BS879" t="s">
        <v>9040</v>
      </c>
      <c r="BT879" t="str">
        <f>HYPERLINK("https%3A%2F%2Fwww.webofscience.com%2Fwos%2Fwoscc%2Ffull-record%2FWOS:A1993ML08300011","View Full Record in Web of Science")</f>
        <v>View Full Record in Web of Science</v>
      </c>
    </row>
    <row r="880" spans="1:72" x14ac:dyDescent="0.15">
      <c r="A880" t="s">
        <v>72</v>
      </c>
      <c r="B880" t="s">
        <v>9041</v>
      </c>
      <c r="C880" t="s">
        <v>74</v>
      </c>
      <c r="D880" t="s">
        <v>74</v>
      </c>
      <c r="E880" t="s">
        <v>74</v>
      </c>
      <c r="F880" t="s">
        <v>9041</v>
      </c>
      <c r="G880" t="s">
        <v>74</v>
      </c>
      <c r="H880" t="s">
        <v>74</v>
      </c>
      <c r="I880" t="s">
        <v>9042</v>
      </c>
      <c r="J880" t="s">
        <v>3003</v>
      </c>
      <c r="K880" t="s">
        <v>74</v>
      </c>
      <c r="L880" t="s">
        <v>74</v>
      </c>
      <c r="M880" t="s">
        <v>77</v>
      </c>
      <c r="N880" t="s">
        <v>78</v>
      </c>
      <c r="O880" t="s">
        <v>74</v>
      </c>
      <c r="P880" t="s">
        <v>74</v>
      </c>
      <c r="Q880" t="s">
        <v>74</v>
      </c>
      <c r="R880" t="s">
        <v>74</v>
      </c>
      <c r="S880" t="s">
        <v>74</v>
      </c>
      <c r="T880" t="s">
        <v>74</v>
      </c>
      <c r="U880" t="s">
        <v>9043</v>
      </c>
      <c r="V880" t="s">
        <v>9044</v>
      </c>
      <c r="W880" t="s">
        <v>907</v>
      </c>
      <c r="X880" t="s">
        <v>151</v>
      </c>
      <c r="Y880" t="s">
        <v>3006</v>
      </c>
      <c r="Z880" t="s">
        <v>74</v>
      </c>
      <c r="AA880" t="s">
        <v>9045</v>
      </c>
      <c r="AB880" t="s">
        <v>9046</v>
      </c>
      <c r="AC880" t="s">
        <v>74</v>
      </c>
      <c r="AD880" t="s">
        <v>74</v>
      </c>
      <c r="AE880" t="s">
        <v>74</v>
      </c>
      <c r="AF880" t="s">
        <v>74</v>
      </c>
      <c r="AG880">
        <v>32</v>
      </c>
      <c r="AH880">
        <v>76</v>
      </c>
      <c r="AI880">
        <v>77</v>
      </c>
      <c r="AJ880">
        <v>1</v>
      </c>
      <c r="AK880">
        <v>11</v>
      </c>
      <c r="AL880" t="s">
        <v>2167</v>
      </c>
      <c r="AM880" t="s">
        <v>285</v>
      </c>
      <c r="AN880" t="s">
        <v>2168</v>
      </c>
      <c r="AO880" t="s">
        <v>3007</v>
      </c>
      <c r="AP880" t="s">
        <v>74</v>
      </c>
      <c r="AQ880" t="s">
        <v>74</v>
      </c>
      <c r="AR880" t="s">
        <v>3008</v>
      </c>
      <c r="AS880" t="s">
        <v>3009</v>
      </c>
      <c r="AT880" t="s">
        <v>8947</v>
      </c>
      <c r="AU880">
        <v>1993</v>
      </c>
      <c r="AV880">
        <v>59</v>
      </c>
      <c r="AW880">
        <v>12</v>
      </c>
      <c r="AX880" t="s">
        <v>74</v>
      </c>
      <c r="AY880" t="s">
        <v>74</v>
      </c>
      <c r="AZ880" t="s">
        <v>74</v>
      </c>
      <c r="BA880" t="s">
        <v>74</v>
      </c>
      <c r="BB880">
        <v>3989</v>
      </c>
      <c r="BC880">
        <v>3995</v>
      </c>
      <c r="BD880" t="s">
        <v>74</v>
      </c>
      <c r="BE880" t="s">
        <v>9047</v>
      </c>
      <c r="BF880" t="str">
        <f>HYPERLINK("http://dx.doi.org/10.1128/AEM.59.12.3989-3995.1993","http://dx.doi.org/10.1128/AEM.59.12.3989-3995.1993")</f>
        <v>http://dx.doi.org/10.1128/AEM.59.12.3989-3995.1993</v>
      </c>
      <c r="BG880" t="s">
        <v>74</v>
      </c>
      <c r="BH880" t="s">
        <v>74</v>
      </c>
      <c r="BI880">
        <v>7</v>
      </c>
      <c r="BJ880" t="s">
        <v>3011</v>
      </c>
      <c r="BK880" t="s">
        <v>93</v>
      </c>
      <c r="BL880" t="s">
        <v>3011</v>
      </c>
      <c r="BM880" t="s">
        <v>9048</v>
      </c>
      <c r="BN880">
        <v>16349101</v>
      </c>
      <c r="BO880" t="s">
        <v>9049</v>
      </c>
      <c r="BP880" t="s">
        <v>74</v>
      </c>
      <c r="BQ880" t="s">
        <v>74</v>
      </c>
      <c r="BR880" t="s">
        <v>96</v>
      </c>
      <c r="BS880" t="s">
        <v>9050</v>
      </c>
      <c r="BT880" t="str">
        <f>HYPERLINK("https%3A%2F%2Fwww.webofscience.com%2Fwos%2Fwoscc%2Ffull-record%2FWOS:A1993MK85400002","View Full Record in Web of Science")</f>
        <v>View Full Record in Web of Science</v>
      </c>
    </row>
    <row r="881" spans="1:72" x14ac:dyDescent="0.15">
      <c r="A881" t="s">
        <v>72</v>
      </c>
      <c r="B881" t="s">
        <v>9051</v>
      </c>
      <c r="C881" t="s">
        <v>74</v>
      </c>
      <c r="D881" t="s">
        <v>74</v>
      </c>
      <c r="E881" t="s">
        <v>74</v>
      </c>
      <c r="F881" t="s">
        <v>9051</v>
      </c>
      <c r="G881" t="s">
        <v>74</v>
      </c>
      <c r="H881" t="s">
        <v>74</v>
      </c>
      <c r="I881" t="s">
        <v>9052</v>
      </c>
      <c r="J881" t="s">
        <v>9053</v>
      </c>
      <c r="K881" t="s">
        <v>74</v>
      </c>
      <c r="L881" t="s">
        <v>74</v>
      </c>
      <c r="M881" t="s">
        <v>77</v>
      </c>
      <c r="N881" t="s">
        <v>78</v>
      </c>
      <c r="O881" t="s">
        <v>74</v>
      </c>
      <c r="P881" t="s">
        <v>74</v>
      </c>
      <c r="Q881" t="s">
        <v>74</v>
      </c>
      <c r="R881" t="s">
        <v>74</v>
      </c>
      <c r="S881" t="s">
        <v>74</v>
      </c>
      <c r="T881" t="s">
        <v>9054</v>
      </c>
      <c r="U881" t="s">
        <v>9055</v>
      </c>
      <c r="V881" t="s">
        <v>9056</v>
      </c>
      <c r="W881" t="s">
        <v>74</v>
      </c>
      <c r="X881" t="s">
        <v>74</v>
      </c>
      <c r="Y881" t="s">
        <v>9057</v>
      </c>
      <c r="Z881" t="s">
        <v>74</v>
      </c>
      <c r="AA881" t="s">
        <v>74</v>
      </c>
      <c r="AB881" t="s">
        <v>74</v>
      </c>
      <c r="AC881" t="s">
        <v>74</v>
      </c>
      <c r="AD881" t="s">
        <v>74</v>
      </c>
      <c r="AE881" t="s">
        <v>74</v>
      </c>
      <c r="AF881" t="s">
        <v>74</v>
      </c>
      <c r="AG881">
        <v>53</v>
      </c>
      <c r="AH881">
        <v>109</v>
      </c>
      <c r="AI881">
        <v>116</v>
      </c>
      <c r="AJ881">
        <v>1</v>
      </c>
      <c r="AK881">
        <v>28</v>
      </c>
      <c r="AL881" t="s">
        <v>9058</v>
      </c>
      <c r="AM881" t="s">
        <v>9059</v>
      </c>
      <c r="AN881" t="s">
        <v>9060</v>
      </c>
      <c r="AO881" t="s">
        <v>9061</v>
      </c>
      <c r="AP881" t="s">
        <v>9062</v>
      </c>
      <c r="AQ881" t="s">
        <v>74</v>
      </c>
      <c r="AR881" t="s">
        <v>9053</v>
      </c>
      <c r="AS881" t="s">
        <v>9063</v>
      </c>
      <c r="AT881" t="s">
        <v>8947</v>
      </c>
      <c r="AU881">
        <v>1993</v>
      </c>
      <c r="AV881">
        <v>46</v>
      </c>
      <c r="AW881">
        <v>4</v>
      </c>
      <c r="AX881" t="s">
        <v>74</v>
      </c>
      <c r="AY881" t="s">
        <v>74</v>
      </c>
      <c r="AZ881" t="s">
        <v>74</v>
      </c>
      <c r="BA881" t="s">
        <v>74</v>
      </c>
      <c r="BB881">
        <v>297</v>
      </c>
      <c r="BC881">
        <v>302</v>
      </c>
      <c r="BD881" t="s">
        <v>74</v>
      </c>
      <c r="BE881" t="s">
        <v>9064</v>
      </c>
      <c r="BF881" t="str">
        <f>HYPERLINK("http://dx.doi.org/10.14430/arctic1356","http://dx.doi.org/10.14430/arctic1356")</f>
        <v>http://dx.doi.org/10.14430/arctic1356</v>
      </c>
      <c r="BG881" t="s">
        <v>74</v>
      </c>
      <c r="BH881" t="s">
        <v>74</v>
      </c>
      <c r="BI881">
        <v>6</v>
      </c>
      <c r="BJ881" t="s">
        <v>9065</v>
      </c>
      <c r="BK881" t="s">
        <v>93</v>
      </c>
      <c r="BL881" t="s">
        <v>9066</v>
      </c>
      <c r="BM881" t="s">
        <v>9067</v>
      </c>
      <c r="BN881" t="s">
        <v>74</v>
      </c>
      <c r="BO881" t="s">
        <v>334</v>
      </c>
      <c r="BP881" t="s">
        <v>74</v>
      </c>
      <c r="BQ881" t="s">
        <v>74</v>
      </c>
      <c r="BR881" t="s">
        <v>96</v>
      </c>
      <c r="BS881" t="s">
        <v>9068</v>
      </c>
      <c r="BT881" t="str">
        <f>HYPERLINK("https%3A%2F%2Fwww.webofscience.com%2Fwos%2Fwoscc%2Ffull-record%2FWOS:A1993MQ45000003","View Full Record in Web of Science")</f>
        <v>View Full Record in Web of Science</v>
      </c>
    </row>
    <row r="882" spans="1:72" x14ac:dyDescent="0.15">
      <c r="A882" t="s">
        <v>72</v>
      </c>
      <c r="B882" t="s">
        <v>9069</v>
      </c>
      <c r="C882" t="s">
        <v>74</v>
      </c>
      <c r="D882" t="s">
        <v>74</v>
      </c>
      <c r="E882" t="s">
        <v>74</v>
      </c>
      <c r="F882" t="s">
        <v>9069</v>
      </c>
      <c r="G882" t="s">
        <v>74</v>
      </c>
      <c r="H882" t="s">
        <v>74</v>
      </c>
      <c r="I882" t="s">
        <v>9070</v>
      </c>
      <c r="J882" t="s">
        <v>9071</v>
      </c>
      <c r="K882" t="s">
        <v>74</v>
      </c>
      <c r="L882" t="s">
        <v>74</v>
      </c>
      <c r="M882" t="s">
        <v>77</v>
      </c>
      <c r="N882" t="s">
        <v>78</v>
      </c>
      <c r="O882" t="s">
        <v>74</v>
      </c>
      <c r="P882" t="s">
        <v>74</v>
      </c>
      <c r="Q882" t="s">
        <v>74</v>
      </c>
      <c r="R882" t="s">
        <v>74</v>
      </c>
      <c r="S882" t="s">
        <v>74</v>
      </c>
      <c r="T882" t="s">
        <v>9072</v>
      </c>
      <c r="U882" t="s">
        <v>9073</v>
      </c>
      <c r="V882" t="s">
        <v>9074</v>
      </c>
      <c r="W882" t="s">
        <v>9075</v>
      </c>
      <c r="X882" t="s">
        <v>9076</v>
      </c>
      <c r="Y882" t="s">
        <v>9077</v>
      </c>
      <c r="Z882" t="s">
        <v>74</v>
      </c>
      <c r="AA882" t="s">
        <v>9078</v>
      </c>
      <c r="AB882" t="s">
        <v>74</v>
      </c>
      <c r="AC882" t="s">
        <v>74</v>
      </c>
      <c r="AD882" t="s">
        <v>74</v>
      </c>
      <c r="AE882" t="s">
        <v>74</v>
      </c>
      <c r="AF882" t="s">
        <v>74</v>
      </c>
      <c r="AG882">
        <v>32</v>
      </c>
      <c r="AH882">
        <v>22</v>
      </c>
      <c r="AI882">
        <v>23</v>
      </c>
      <c r="AJ882">
        <v>0</v>
      </c>
      <c r="AK882">
        <v>2</v>
      </c>
      <c r="AL882" t="s">
        <v>108</v>
      </c>
      <c r="AM882" t="s">
        <v>109</v>
      </c>
      <c r="AN882" t="s">
        <v>110</v>
      </c>
      <c r="AO882" t="s">
        <v>9079</v>
      </c>
      <c r="AP882" t="s">
        <v>74</v>
      </c>
      <c r="AQ882" t="s">
        <v>74</v>
      </c>
      <c r="AR882" t="s">
        <v>9080</v>
      </c>
      <c r="AS882" t="s">
        <v>74</v>
      </c>
      <c r="AT882" t="s">
        <v>8947</v>
      </c>
      <c r="AU882">
        <v>1993</v>
      </c>
      <c r="AV882">
        <v>27</v>
      </c>
      <c r="AW882" t="s">
        <v>9081</v>
      </c>
      <c r="AX882" t="s">
        <v>74</v>
      </c>
      <c r="AY882" t="s">
        <v>74</v>
      </c>
      <c r="AZ882" t="s">
        <v>74</v>
      </c>
      <c r="BA882" t="s">
        <v>74</v>
      </c>
      <c r="BB882">
        <v>2773</v>
      </c>
      <c r="BC882">
        <v>2779</v>
      </c>
      <c r="BD882" t="s">
        <v>74</v>
      </c>
      <c r="BE882" t="s">
        <v>9082</v>
      </c>
      <c r="BF882" t="str">
        <f>HYPERLINK("http://dx.doi.org/10.1016/0960-1686(93)90309-M","http://dx.doi.org/10.1016/0960-1686(93)90309-M")</f>
        <v>http://dx.doi.org/10.1016/0960-1686(93)90309-M</v>
      </c>
      <c r="BG882" t="s">
        <v>74</v>
      </c>
      <c r="BH882" t="s">
        <v>74</v>
      </c>
      <c r="BI882">
        <v>7</v>
      </c>
      <c r="BJ882" t="s">
        <v>3096</v>
      </c>
      <c r="BK882" t="s">
        <v>93</v>
      </c>
      <c r="BL882" t="s">
        <v>3097</v>
      </c>
      <c r="BM882" t="s">
        <v>9083</v>
      </c>
      <c r="BN882" t="s">
        <v>74</v>
      </c>
      <c r="BO882" t="s">
        <v>74</v>
      </c>
      <c r="BP882" t="s">
        <v>74</v>
      </c>
      <c r="BQ882" t="s">
        <v>74</v>
      </c>
      <c r="BR882" t="s">
        <v>96</v>
      </c>
      <c r="BS882" t="s">
        <v>9084</v>
      </c>
      <c r="BT882" t="str">
        <f>HYPERLINK("https%3A%2F%2Fwww.webofscience.com%2Fwos%2Fwoscc%2Ffull-record%2FWOS:A1993MP87100008","View Full Record in Web of Science")</f>
        <v>View Full Record in Web of Science</v>
      </c>
    </row>
    <row r="883" spans="1:72" x14ac:dyDescent="0.15">
      <c r="A883" t="s">
        <v>72</v>
      </c>
      <c r="B883" t="s">
        <v>9085</v>
      </c>
      <c r="C883" t="s">
        <v>74</v>
      </c>
      <c r="D883" t="s">
        <v>74</v>
      </c>
      <c r="E883" t="s">
        <v>74</v>
      </c>
      <c r="F883" t="s">
        <v>9085</v>
      </c>
      <c r="G883" t="s">
        <v>74</v>
      </c>
      <c r="H883" t="s">
        <v>74</v>
      </c>
      <c r="I883" t="s">
        <v>9086</v>
      </c>
      <c r="J883" t="s">
        <v>9071</v>
      </c>
      <c r="K883" t="s">
        <v>74</v>
      </c>
      <c r="L883" t="s">
        <v>74</v>
      </c>
      <c r="M883" t="s">
        <v>77</v>
      </c>
      <c r="N883" t="s">
        <v>78</v>
      </c>
      <c r="O883" t="s">
        <v>74</v>
      </c>
      <c r="P883" t="s">
        <v>74</v>
      </c>
      <c r="Q883" t="s">
        <v>74</v>
      </c>
      <c r="R883" t="s">
        <v>74</v>
      </c>
      <c r="S883" t="s">
        <v>74</v>
      </c>
      <c r="T883" t="s">
        <v>9087</v>
      </c>
      <c r="U883" t="s">
        <v>9088</v>
      </c>
      <c r="V883" t="s">
        <v>9089</v>
      </c>
      <c r="W883" t="s">
        <v>9090</v>
      </c>
      <c r="X883" t="s">
        <v>9091</v>
      </c>
      <c r="Y883" t="s">
        <v>9092</v>
      </c>
      <c r="Z883" t="s">
        <v>74</v>
      </c>
      <c r="AA883" t="s">
        <v>74</v>
      </c>
      <c r="AB883" t="s">
        <v>74</v>
      </c>
      <c r="AC883" t="s">
        <v>74</v>
      </c>
      <c r="AD883" t="s">
        <v>74</v>
      </c>
      <c r="AE883" t="s">
        <v>74</v>
      </c>
      <c r="AF883" t="s">
        <v>74</v>
      </c>
      <c r="AG883">
        <v>32</v>
      </c>
      <c r="AH883">
        <v>14</v>
      </c>
      <c r="AI883">
        <v>14</v>
      </c>
      <c r="AJ883">
        <v>0</v>
      </c>
      <c r="AK883">
        <v>5</v>
      </c>
      <c r="AL883" t="s">
        <v>108</v>
      </c>
      <c r="AM883" t="s">
        <v>109</v>
      </c>
      <c r="AN883" t="s">
        <v>127</v>
      </c>
      <c r="AO883" t="s">
        <v>9079</v>
      </c>
      <c r="AP883" t="s">
        <v>74</v>
      </c>
      <c r="AQ883" t="s">
        <v>74</v>
      </c>
      <c r="AR883" t="s">
        <v>9080</v>
      </c>
      <c r="AS883" t="s">
        <v>74</v>
      </c>
      <c r="AT883" t="s">
        <v>8947</v>
      </c>
      <c r="AU883">
        <v>1993</v>
      </c>
      <c r="AV883">
        <v>27</v>
      </c>
      <c r="AW883" t="s">
        <v>9081</v>
      </c>
      <c r="AX883" t="s">
        <v>74</v>
      </c>
      <c r="AY883" t="s">
        <v>74</v>
      </c>
      <c r="AZ883" t="s">
        <v>74</v>
      </c>
      <c r="BA883" t="s">
        <v>74</v>
      </c>
      <c r="BB883">
        <v>2873</v>
      </c>
      <c r="BC883">
        <v>2879</v>
      </c>
      <c r="BD883" t="s">
        <v>74</v>
      </c>
      <c r="BE883" t="s">
        <v>9093</v>
      </c>
      <c r="BF883" t="str">
        <f>HYPERLINK("http://dx.doi.org/10.1016/0960-1686(93)90318-S","http://dx.doi.org/10.1016/0960-1686(93)90318-S")</f>
        <v>http://dx.doi.org/10.1016/0960-1686(93)90318-S</v>
      </c>
      <c r="BG883" t="s">
        <v>74</v>
      </c>
      <c r="BH883" t="s">
        <v>74</v>
      </c>
      <c r="BI883">
        <v>7</v>
      </c>
      <c r="BJ883" t="s">
        <v>3096</v>
      </c>
      <c r="BK883" t="s">
        <v>93</v>
      </c>
      <c r="BL883" t="s">
        <v>3097</v>
      </c>
      <c r="BM883" t="s">
        <v>9083</v>
      </c>
      <c r="BN883" t="s">
        <v>74</v>
      </c>
      <c r="BO883" t="s">
        <v>74</v>
      </c>
      <c r="BP883" t="s">
        <v>74</v>
      </c>
      <c r="BQ883" t="s">
        <v>74</v>
      </c>
      <c r="BR883" t="s">
        <v>96</v>
      </c>
      <c r="BS883" t="s">
        <v>9094</v>
      </c>
      <c r="BT883" t="str">
        <f>HYPERLINK("https%3A%2F%2Fwww.webofscience.com%2Fwos%2Fwoscc%2Ffull-record%2FWOS:A1993MP87100017","View Full Record in Web of Science")</f>
        <v>View Full Record in Web of Science</v>
      </c>
    </row>
    <row r="884" spans="1:72" x14ac:dyDescent="0.15">
      <c r="A884" t="s">
        <v>72</v>
      </c>
      <c r="B884" t="s">
        <v>9095</v>
      </c>
      <c r="C884" t="s">
        <v>74</v>
      </c>
      <c r="D884" t="s">
        <v>74</v>
      </c>
      <c r="E884" t="s">
        <v>74</v>
      </c>
      <c r="F884" t="s">
        <v>9095</v>
      </c>
      <c r="G884" t="s">
        <v>74</v>
      </c>
      <c r="H884" t="s">
        <v>74</v>
      </c>
      <c r="I884" t="s">
        <v>9096</v>
      </c>
      <c r="J884" t="s">
        <v>9071</v>
      </c>
      <c r="K884" t="s">
        <v>74</v>
      </c>
      <c r="L884" t="s">
        <v>74</v>
      </c>
      <c r="M884" t="s">
        <v>77</v>
      </c>
      <c r="N884" t="s">
        <v>78</v>
      </c>
      <c r="O884" t="s">
        <v>74</v>
      </c>
      <c r="P884" t="s">
        <v>74</v>
      </c>
      <c r="Q884" t="s">
        <v>74</v>
      </c>
      <c r="R884" t="s">
        <v>74</v>
      </c>
      <c r="S884" t="s">
        <v>74</v>
      </c>
      <c r="T884" t="s">
        <v>9097</v>
      </c>
      <c r="U884" t="s">
        <v>9098</v>
      </c>
      <c r="V884" t="s">
        <v>9099</v>
      </c>
      <c r="W884" t="s">
        <v>9100</v>
      </c>
      <c r="X884" t="s">
        <v>9101</v>
      </c>
      <c r="Y884" t="s">
        <v>9102</v>
      </c>
      <c r="Z884" t="s">
        <v>74</v>
      </c>
      <c r="AA884" t="s">
        <v>74</v>
      </c>
      <c r="AB884" t="s">
        <v>74</v>
      </c>
      <c r="AC884" t="s">
        <v>74</v>
      </c>
      <c r="AD884" t="s">
        <v>74</v>
      </c>
      <c r="AE884" t="s">
        <v>74</v>
      </c>
      <c r="AF884" t="s">
        <v>74</v>
      </c>
      <c r="AG884">
        <v>29</v>
      </c>
      <c r="AH884">
        <v>2</v>
      </c>
      <c r="AI884">
        <v>3</v>
      </c>
      <c r="AJ884">
        <v>0</v>
      </c>
      <c r="AK884">
        <v>1</v>
      </c>
      <c r="AL884" t="s">
        <v>108</v>
      </c>
      <c r="AM884" t="s">
        <v>109</v>
      </c>
      <c r="AN884" t="s">
        <v>127</v>
      </c>
      <c r="AO884" t="s">
        <v>9079</v>
      </c>
      <c r="AP884" t="s">
        <v>74</v>
      </c>
      <c r="AQ884" t="s">
        <v>74</v>
      </c>
      <c r="AR884" t="s">
        <v>9080</v>
      </c>
      <c r="AS884" t="s">
        <v>74</v>
      </c>
      <c r="AT884" t="s">
        <v>8947</v>
      </c>
      <c r="AU884">
        <v>1993</v>
      </c>
      <c r="AV884">
        <v>27</v>
      </c>
      <c r="AW884" t="s">
        <v>9081</v>
      </c>
      <c r="AX884" t="s">
        <v>74</v>
      </c>
      <c r="AY884" t="s">
        <v>74</v>
      </c>
      <c r="AZ884" t="s">
        <v>74</v>
      </c>
      <c r="BA884" t="s">
        <v>74</v>
      </c>
      <c r="BB884">
        <v>2921</v>
      </c>
      <c r="BC884">
        <v>2926</v>
      </c>
      <c r="BD884" t="s">
        <v>74</v>
      </c>
      <c r="BE884" t="s">
        <v>9103</v>
      </c>
      <c r="BF884" t="str">
        <f>HYPERLINK("http://dx.doi.org/10.1016/0960-1686(93)90324-R","http://dx.doi.org/10.1016/0960-1686(93)90324-R")</f>
        <v>http://dx.doi.org/10.1016/0960-1686(93)90324-R</v>
      </c>
      <c r="BG884" t="s">
        <v>74</v>
      </c>
      <c r="BH884" t="s">
        <v>74</v>
      </c>
      <c r="BI884">
        <v>6</v>
      </c>
      <c r="BJ884" t="s">
        <v>3096</v>
      </c>
      <c r="BK884" t="s">
        <v>93</v>
      </c>
      <c r="BL884" t="s">
        <v>3097</v>
      </c>
      <c r="BM884" t="s">
        <v>9083</v>
      </c>
      <c r="BN884" t="s">
        <v>74</v>
      </c>
      <c r="BO884" t="s">
        <v>74</v>
      </c>
      <c r="BP884" t="s">
        <v>74</v>
      </c>
      <c r="BQ884" t="s">
        <v>74</v>
      </c>
      <c r="BR884" t="s">
        <v>96</v>
      </c>
      <c r="BS884" t="s">
        <v>9104</v>
      </c>
      <c r="BT884" t="str">
        <f>HYPERLINK("https%3A%2F%2Fwww.webofscience.com%2Fwos%2Fwoscc%2Ffull-record%2FWOS:A1993MP87100023","View Full Record in Web of Science")</f>
        <v>View Full Record in Web of Science</v>
      </c>
    </row>
    <row r="885" spans="1:72" x14ac:dyDescent="0.15">
      <c r="A885" t="s">
        <v>72</v>
      </c>
      <c r="B885" t="s">
        <v>9105</v>
      </c>
      <c r="C885" t="s">
        <v>74</v>
      </c>
      <c r="D885" t="s">
        <v>74</v>
      </c>
      <c r="E885" t="s">
        <v>74</v>
      </c>
      <c r="F885" t="s">
        <v>9105</v>
      </c>
      <c r="G885" t="s">
        <v>74</v>
      </c>
      <c r="H885" t="s">
        <v>74</v>
      </c>
      <c r="I885" t="s">
        <v>9106</v>
      </c>
      <c r="J885" t="s">
        <v>9107</v>
      </c>
      <c r="K885" t="s">
        <v>74</v>
      </c>
      <c r="L885" t="s">
        <v>74</v>
      </c>
      <c r="M885" t="s">
        <v>77</v>
      </c>
      <c r="N885" t="s">
        <v>794</v>
      </c>
      <c r="O885" t="s">
        <v>74</v>
      </c>
      <c r="P885" t="s">
        <v>74</v>
      </c>
      <c r="Q885" t="s">
        <v>74</v>
      </c>
      <c r="R885" t="s">
        <v>74</v>
      </c>
      <c r="S885" t="s">
        <v>74</v>
      </c>
      <c r="T885" t="s">
        <v>74</v>
      </c>
      <c r="U885" t="s">
        <v>9108</v>
      </c>
      <c r="V885" t="s">
        <v>9109</v>
      </c>
      <c r="W885" t="s">
        <v>74</v>
      </c>
      <c r="X885" t="s">
        <v>74</v>
      </c>
      <c r="Y885" t="s">
        <v>9110</v>
      </c>
      <c r="Z885" t="s">
        <v>74</v>
      </c>
      <c r="AA885" t="s">
        <v>74</v>
      </c>
      <c r="AB885" t="s">
        <v>74</v>
      </c>
      <c r="AC885" t="s">
        <v>74</v>
      </c>
      <c r="AD885" t="s">
        <v>74</v>
      </c>
      <c r="AE885" t="s">
        <v>74</v>
      </c>
      <c r="AF885" t="s">
        <v>74</v>
      </c>
      <c r="AG885">
        <v>107</v>
      </c>
      <c r="AH885">
        <v>23</v>
      </c>
      <c r="AI885">
        <v>24</v>
      </c>
      <c r="AJ885">
        <v>1</v>
      </c>
      <c r="AK885">
        <v>9</v>
      </c>
      <c r="AL885" t="s">
        <v>893</v>
      </c>
      <c r="AM885" t="s">
        <v>894</v>
      </c>
      <c r="AN885" t="s">
        <v>2146</v>
      </c>
      <c r="AO885" t="s">
        <v>9111</v>
      </c>
      <c r="AP885" t="s">
        <v>74</v>
      </c>
      <c r="AQ885" t="s">
        <v>74</v>
      </c>
      <c r="AR885" t="s">
        <v>9112</v>
      </c>
      <c r="AS885" t="s">
        <v>9113</v>
      </c>
      <c r="AT885" t="s">
        <v>8947</v>
      </c>
      <c r="AU885">
        <v>1993</v>
      </c>
      <c r="AV885">
        <v>74</v>
      </c>
      <c r="AW885">
        <v>12</v>
      </c>
      <c r="AX885" t="s">
        <v>74</v>
      </c>
      <c r="AY885" t="s">
        <v>74</v>
      </c>
      <c r="AZ885" t="s">
        <v>74</v>
      </c>
      <c r="BA885" t="s">
        <v>74</v>
      </c>
      <c r="BB885">
        <v>2363</v>
      </c>
      <c r="BC885">
        <v>2373</v>
      </c>
      <c r="BD885" t="s">
        <v>74</v>
      </c>
      <c r="BE885" t="s">
        <v>9114</v>
      </c>
      <c r="BF885" t="str">
        <f>HYPERLINK("http://dx.doi.org/10.1175/1520-0477(1993)074&lt;2363:GAOTGE&gt;2.0.CO;2","http://dx.doi.org/10.1175/1520-0477(1993)074&lt;2363:GAOTGE&gt;2.0.CO;2")</f>
        <v>http://dx.doi.org/10.1175/1520-0477(1993)074&lt;2363:GAOTGE&gt;2.0.CO;2</v>
      </c>
      <c r="BG885" t="s">
        <v>74</v>
      </c>
      <c r="BH885" t="s">
        <v>74</v>
      </c>
      <c r="BI885">
        <v>11</v>
      </c>
      <c r="BJ885" t="s">
        <v>293</v>
      </c>
      <c r="BK885" t="s">
        <v>93</v>
      </c>
      <c r="BL885" t="s">
        <v>293</v>
      </c>
      <c r="BM885" t="s">
        <v>9115</v>
      </c>
      <c r="BN885" t="s">
        <v>74</v>
      </c>
      <c r="BO885" t="s">
        <v>334</v>
      </c>
      <c r="BP885" t="s">
        <v>74</v>
      </c>
      <c r="BQ885" t="s">
        <v>74</v>
      </c>
      <c r="BR885" t="s">
        <v>96</v>
      </c>
      <c r="BS885" t="s">
        <v>9116</v>
      </c>
      <c r="BT885" t="str">
        <f>HYPERLINK("https%3A%2F%2Fwww.webofscience.com%2Fwos%2Fwoscc%2Ffull-record%2FWOS:A1993MM61400004","View Full Record in Web of Science")</f>
        <v>View Full Record in Web of Science</v>
      </c>
    </row>
    <row r="886" spans="1:72" x14ac:dyDescent="0.15">
      <c r="A886" t="s">
        <v>72</v>
      </c>
      <c r="B886" t="s">
        <v>9117</v>
      </c>
      <c r="C886" t="s">
        <v>74</v>
      </c>
      <c r="D886" t="s">
        <v>74</v>
      </c>
      <c r="E886" t="s">
        <v>74</v>
      </c>
      <c r="F886" t="s">
        <v>9117</v>
      </c>
      <c r="G886" t="s">
        <v>74</v>
      </c>
      <c r="H886" t="s">
        <v>74</v>
      </c>
      <c r="I886" t="s">
        <v>9118</v>
      </c>
      <c r="J886" t="s">
        <v>4272</v>
      </c>
      <c r="K886" t="s">
        <v>74</v>
      </c>
      <c r="L886" t="s">
        <v>74</v>
      </c>
      <c r="M886" t="s">
        <v>77</v>
      </c>
      <c r="N886" t="s">
        <v>78</v>
      </c>
      <c r="O886" t="s">
        <v>74</v>
      </c>
      <c r="P886" t="s">
        <v>74</v>
      </c>
      <c r="Q886" t="s">
        <v>74</v>
      </c>
      <c r="R886" t="s">
        <v>74</v>
      </c>
      <c r="S886" t="s">
        <v>74</v>
      </c>
      <c r="T886" t="s">
        <v>74</v>
      </c>
      <c r="U886" t="s">
        <v>9119</v>
      </c>
      <c r="V886" t="s">
        <v>9120</v>
      </c>
      <c r="W886" t="s">
        <v>9121</v>
      </c>
      <c r="X886" t="s">
        <v>9122</v>
      </c>
      <c r="Y886" t="s">
        <v>9123</v>
      </c>
      <c r="Z886" t="s">
        <v>74</v>
      </c>
      <c r="AA886" t="s">
        <v>9124</v>
      </c>
      <c r="AB886" t="s">
        <v>74</v>
      </c>
      <c r="AC886" t="s">
        <v>74</v>
      </c>
      <c r="AD886" t="s">
        <v>74</v>
      </c>
      <c r="AE886" t="s">
        <v>74</v>
      </c>
      <c r="AF886" t="s">
        <v>74</v>
      </c>
      <c r="AG886">
        <v>33</v>
      </c>
      <c r="AH886">
        <v>7</v>
      </c>
      <c r="AI886">
        <v>7</v>
      </c>
      <c r="AJ886">
        <v>0</v>
      </c>
      <c r="AK886">
        <v>9</v>
      </c>
      <c r="AL886" t="s">
        <v>108</v>
      </c>
      <c r="AM886" t="s">
        <v>109</v>
      </c>
      <c r="AN886" t="s">
        <v>127</v>
      </c>
      <c r="AO886" t="s">
        <v>4276</v>
      </c>
      <c r="AP886" t="s">
        <v>74</v>
      </c>
      <c r="AQ886" t="s">
        <v>74</v>
      </c>
      <c r="AR886" t="s">
        <v>4272</v>
      </c>
      <c r="AS886" t="s">
        <v>4277</v>
      </c>
      <c r="AT886" t="s">
        <v>8947</v>
      </c>
      <c r="AU886">
        <v>1993</v>
      </c>
      <c r="AV886">
        <v>27</v>
      </c>
      <c r="AW886">
        <v>12</v>
      </c>
      <c r="AX886" t="s">
        <v>74</v>
      </c>
      <c r="AY886" t="s">
        <v>74</v>
      </c>
      <c r="AZ886" t="s">
        <v>74</v>
      </c>
      <c r="BA886" t="s">
        <v>74</v>
      </c>
      <c r="BB886">
        <v>2413</v>
      </c>
      <c r="BC886">
        <v>2423</v>
      </c>
      <c r="BD886" t="s">
        <v>74</v>
      </c>
      <c r="BE886" t="s">
        <v>9125</v>
      </c>
      <c r="BF886" t="str">
        <f>HYPERLINK("http://dx.doi.org/10.1016/0045-6535(93)90263-5","http://dx.doi.org/10.1016/0045-6535(93)90263-5")</f>
        <v>http://dx.doi.org/10.1016/0045-6535(93)90263-5</v>
      </c>
      <c r="BG886" t="s">
        <v>74</v>
      </c>
      <c r="BH886" t="s">
        <v>74</v>
      </c>
      <c r="BI886">
        <v>11</v>
      </c>
      <c r="BJ886" t="s">
        <v>4279</v>
      </c>
      <c r="BK886" t="s">
        <v>93</v>
      </c>
      <c r="BL886" t="s">
        <v>94</v>
      </c>
      <c r="BM886" t="s">
        <v>9126</v>
      </c>
      <c r="BN886" t="s">
        <v>74</v>
      </c>
      <c r="BO886" t="s">
        <v>74</v>
      </c>
      <c r="BP886" t="s">
        <v>74</v>
      </c>
      <c r="BQ886" t="s">
        <v>74</v>
      </c>
      <c r="BR886" t="s">
        <v>96</v>
      </c>
      <c r="BS886" t="s">
        <v>9127</v>
      </c>
      <c r="BT886" t="str">
        <f>HYPERLINK("https%3A%2F%2Fwww.webofscience.com%2Fwos%2Fwoscc%2Ffull-record%2FWOS:A1993MQ19700011","View Full Record in Web of Science")</f>
        <v>View Full Record in Web of Science</v>
      </c>
    </row>
    <row r="887" spans="1:72" x14ac:dyDescent="0.15">
      <c r="A887" t="s">
        <v>72</v>
      </c>
      <c r="B887" t="s">
        <v>9128</v>
      </c>
      <c r="C887" t="s">
        <v>74</v>
      </c>
      <c r="D887" t="s">
        <v>74</v>
      </c>
      <c r="E887" t="s">
        <v>74</v>
      </c>
      <c r="F887" t="s">
        <v>9128</v>
      </c>
      <c r="G887" t="s">
        <v>74</v>
      </c>
      <c r="H887" t="s">
        <v>74</v>
      </c>
      <c r="I887" t="s">
        <v>9129</v>
      </c>
      <c r="J887" t="s">
        <v>735</v>
      </c>
      <c r="K887" t="s">
        <v>74</v>
      </c>
      <c r="L887" t="s">
        <v>74</v>
      </c>
      <c r="M887" t="s">
        <v>77</v>
      </c>
      <c r="N887" t="s">
        <v>78</v>
      </c>
      <c r="O887" t="s">
        <v>74</v>
      </c>
      <c r="P887" t="s">
        <v>74</v>
      </c>
      <c r="Q887" t="s">
        <v>74</v>
      </c>
      <c r="R887" t="s">
        <v>74</v>
      </c>
      <c r="S887" t="s">
        <v>74</v>
      </c>
      <c r="T887" t="s">
        <v>74</v>
      </c>
      <c r="U887" t="s">
        <v>9130</v>
      </c>
      <c r="V887" t="s">
        <v>9131</v>
      </c>
      <c r="W887" t="s">
        <v>9132</v>
      </c>
      <c r="X887" t="s">
        <v>9133</v>
      </c>
      <c r="Y887" t="s">
        <v>9134</v>
      </c>
      <c r="Z887" t="s">
        <v>74</v>
      </c>
      <c r="AA887" t="s">
        <v>618</v>
      </c>
      <c r="AB887" t="s">
        <v>74</v>
      </c>
      <c r="AC887" t="s">
        <v>74</v>
      </c>
      <c r="AD887" t="s">
        <v>74</v>
      </c>
      <c r="AE887" t="s">
        <v>74</v>
      </c>
      <c r="AF887" t="s">
        <v>74</v>
      </c>
      <c r="AG887">
        <v>23</v>
      </c>
      <c r="AH887">
        <v>27</v>
      </c>
      <c r="AI887">
        <v>31</v>
      </c>
      <c r="AJ887">
        <v>0</v>
      </c>
      <c r="AK887">
        <v>6</v>
      </c>
      <c r="AL887" t="s">
        <v>2749</v>
      </c>
      <c r="AM887" t="s">
        <v>180</v>
      </c>
      <c r="AN887" t="s">
        <v>2750</v>
      </c>
      <c r="AO887" t="s">
        <v>738</v>
      </c>
      <c r="AP887" t="s">
        <v>9135</v>
      </c>
      <c r="AQ887" t="s">
        <v>74</v>
      </c>
      <c r="AR887" t="s">
        <v>739</v>
      </c>
      <c r="AS887" t="s">
        <v>740</v>
      </c>
      <c r="AT887" t="s">
        <v>8947</v>
      </c>
      <c r="AU887">
        <v>1993</v>
      </c>
      <c r="AV887">
        <v>120</v>
      </c>
      <c r="AW887" t="s">
        <v>90</v>
      </c>
      <c r="AX887" t="s">
        <v>74</v>
      </c>
      <c r="AY887" t="s">
        <v>74</v>
      </c>
      <c r="AZ887" t="s">
        <v>74</v>
      </c>
      <c r="BA887" t="s">
        <v>74</v>
      </c>
      <c r="BB887">
        <v>375</v>
      </c>
      <c r="BC887">
        <v>386</v>
      </c>
      <c r="BD887" t="s">
        <v>74</v>
      </c>
      <c r="BE887" t="s">
        <v>9136</v>
      </c>
      <c r="BF887" t="str">
        <f>HYPERLINK("http://dx.doi.org/10.1016/0012-821X(93)90251-4","http://dx.doi.org/10.1016/0012-821X(93)90251-4")</f>
        <v>http://dx.doi.org/10.1016/0012-821X(93)90251-4</v>
      </c>
      <c r="BG887" t="s">
        <v>74</v>
      </c>
      <c r="BH887" t="s">
        <v>74</v>
      </c>
      <c r="BI887">
        <v>12</v>
      </c>
      <c r="BJ887" t="s">
        <v>265</v>
      </c>
      <c r="BK887" t="s">
        <v>93</v>
      </c>
      <c r="BL887" t="s">
        <v>265</v>
      </c>
      <c r="BM887" t="s">
        <v>9137</v>
      </c>
      <c r="BN887" t="s">
        <v>74</v>
      </c>
      <c r="BO887" t="s">
        <v>74</v>
      </c>
      <c r="BP887" t="s">
        <v>74</v>
      </c>
      <c r="BQ887" t="s">
        <v>74</v>
      </c>
      <c r="BR887" t="s">
        <v>96</v>
      </c>
      <c r="BS887" t="s">
        <v>9138</v>
      </c>
      <c r="BT887" t="str">
        <f>HYPERLINK("https%3A%2F%2Fwww.webofscience.com%2Fwos%2Fwoscc%2Ffull-record%2FWOS:A1993MT84000020","View Full Record in Web of Science")</f>
        <v>View Full Record in Web of Science</v>
      </c>
    </row>
    <row r="888" spans="1:72" x14ac:dyDescent="0.15">
      <c r="A888" t="s">
        <v>72</v>
      </c>
      <c r="B888" t="s">
        <v>9139</v>
      </c>
      <c r="C888" t="s">
        <v>74</v>
      </c>
      <c r="D888" t="s">
        <v>74</v>
      </c>
      <c r="E888" t="s">
        <v>74</v>
      </c>
      <c r="F888" t="s">
        <v>9139</v>
      </c>
      <c r="G888" t="s">
        <v>74</v>
      </c>
      <c r="H888" t="s">
        <v>74</v>
      </c>
      <c r="I888" t="s">
        <v>9140</v>
      </c>
      <c r="J888" t="s">
        <v>735</v>
      </c>
      <c r="K888" t="s">
        <v>74</v>
      </c>
      <c r="L888" t="s">
        <v>74</v>
      </c>
      <c r="M888" t="s">
        <v>77</v>
      </c>
      <c r="N888" t="s">
        <v>78</v>
      </c>
      <c r="O888" t="s">
        <v>74</v>
      </c>
      <c r="P888" t="s">
        <v>74</v>
      </c>
      <c r="Q888" t="s">
        <v>74</v>
      </c>
      <c r="R888" t="s">
        <v>74</v>
      </c>
      <c r="S888" t="s">
        <v>74</v>
      </c>
      <c r="T888" t="s">
        <v>74</v>
      </c>
      <c r="U888" t="s">
        <v>9141</v>
      </c>
      <c r="V888" t="s">
        <v>9142</v>
      </c>
      <c r="W888" t="s">
        <v>74</v>
      </c>
      <c r="X888" t="s">
        <v>74</v>
      </c>
      <c r="Y888" t="s">
        <v>9143</v>
      </c>
      <c r="Z888" t="s">
        <v>74</v>
      </c>
      <c r="AA888" t="s">
        <v>74</v>
      </c>
      <c r="AB888" t="s">
        <v>74</v>
      </c>
      <c r="AC888" t="s">
        <v>74</v>
      </c>
      <c r="AD888" t="s">
        <v>74</v>
      </c>
      <c r="AE888" t="s">
        <v>74</v>
      </c>
      <c r="AF888" t="s">
        <v>74</v>
      </c>
      <c r="AG888">
        <v>27</v>
      </c>
      <c r="AH888">
        <v>38</v>
      </c>
      <c r="AI888">
        <v>41</v>
      </c>
      <c r="AJ888">
        <v>0</v>
      </c>
      <c r="AK888">
        <v>4</v>
      </c>
      <c r="AL888" t="s">
        <v>179</v>
      </c>
      <c r="AM888" t="s">
        <v>180</v>
      </c>
      <c r="AN888" t="s">
        <v>181</v>
      </c>
      <c r="AO888" t="s">
        <v>738</v>
      </c>
      <c r="AP888" t="s">
        <v>9135</v>
      </c>
      <c r="AQ888" t="s">
        <v>74</v>
      </c>
      <c r="AR888" t="s">
        <v>739</v>
      </c>
      <c r="AS888" t="s">
        <v>740</v>
      </c>
      <c r="AT888" t="s">
        <v>8947</v>
      </c>
      <c r="AU888">
        <v>1993</v>
      </c>
      <c r="AV888">
        <v>120</v>
      </c>
      <c r="AW888" t="s">
        <v>90</v>
      </c>
      <c r="AX888" t="s">
        <v>74</v>
      </c>
      <c r="AY888" t="s">
        <v>74</v>
      </c>
      <c r="AZ888" t="s">
        <v>74</v>
      </c>
      <c r="BA888" t="s">
        <v>74</v>
      </c>
      <c r="BB888">
        <v>431</v>
      </c>
      <c r="BC888">
        <v>442</v>
      </c>
      <c r="BD888" t="s">
        <v>74</v>
      </c>
      <c r="BE888" t="s">
        <v>9144</v>
      </c>
      <c r="BF888" t="str">
        <f>HYPERLINK("http://dx.doi.org/10.1016/0012-821X(93)90255-8","http://dx.doi.org/10.1016/0012-821X(93)90255-8")</f>
        <v>http://dx.doi.org/10.1016/0012-821X(93)90255-8</v>
      </c>
      <c r="BG888" t="s">
        <v>74</v>
      </c>
      <c r="BH888" t="s">
        <v>74</v>
      </c>
      <c r="BI888">
        <v>12</v>
      </c>
      <c r="BJ888" t="s">
        <v>265</v>
      </c>
      <c r="BK888" t="s">
        <v>93</v>
      </c>
      <c r="BL888" t="s">
        <v>265</v>
      </c>
      <c r="BM888" t="s">
        <v>9137</v>
      </c>
      <c r="BN888" t="s">
        <v>74</v>
      </c>
      <c r="BO888" t="s">
        <v>74</v>
      </c>
      <c r="BP888" t="s">
        <v>74</v>
      </c>
      <c r="BQ888" t="s">
        <v>74</v>
      </c>
      <c r="BR888" t="s">
        <v>96</v>
      </c>
      <c r="BS888" t="s">
        <v>9145</v>
      </c>
      <c r="BT888" t="str">
        <f>HYPERLINK("https%3A%2F%2Fwww.webofscience.com%2Fwos%2Fwoscc%2Ffull-record%2FWOS:A1993MT84000024","View Full Record in Web of Science")</f>
        <v>View Full Record in Web of Science</v>
      </c>
    </row>
    <row r="889" spans="1:72" x14ac:dyDescent="0.15">
      <c r="A889" t="s">
        <v>72</v>
      </c>
      <c r="B889" t="s">
        <v>9146</v>
      </c>
      <c r="C889" t="s">
        <v>74</v>
      </c>
      <c r="D889" t="s">
        <v>74</v>
      </c>
      <c r="E889" t="s">
        <v>74</v>
      </c>
      <c r="F889" t="s">
        <v>9146</v>
      </c>
      <c r="G889" t="s">
        <v>74</v>
      </c>
      <c r="H889" t="s">
        <v>74</v>
      </c>
      <c r="I889" t="s">
        <v>9147</v>
      </c>
      <c r="J889" t="s">
        <v>735</v>
      </c>
      <c r="K889" t="s">
        <v>74</v>
      </c>
      <c r="L889" t="s">
        <v>74</v>
      </c>
      <c r="M889" t="s">
        <v>77</v>
      </c>
      <c r="N889" t="s">
        <v>78</v>
      </c>
      <c r="O889" t="s">
        <v>74</v>
      </c>
      <c r="P889" t="s">
        <v>74</v>
      </c>
      <c r="Q889" t="s">
        <v>74</v>
      </c>
      <c r="R889" t="s">
        <v>74</v>
      </c>
      <c r="S889" t="s">
        <v>74</v>
      </c>
      <c r="T889" t="s">
        <v>74</v>
      </c>
      <c r="U889" t="s">
        <v>9148</v>
      </c>
      <c r="V889" t="s">
        <v>9149</v>
      </c>
      <c r="W889" t="s">
        <v>74</v>
      </c>
      <c r="X889" t="s">
        <v>74</v>
      </c>
      <c r="Y889" t="s">
        <v>9150</v>
      </c>
      <c r="Z889" t="s">
        <v>74</v>
      </c>
      <c r="AA889" t="s">
        <v>74</v>
      </c>
      <c r="AB889" t="s">
        <v>74</v>
      </c>
      <c r="AC889" t="s">
        <v>74</v>
      </c>
      <c r="AD889" t="s">
        <v>74</v>
      </c>
      <c r="AE889" t="s">
        <v>74</v>
      </c>
      <c r="AF889" t="s">
        <v>74</v>
      </c>
      <c r="AG889">
        <v>30</v>
      </c>
      <c r="AH889">
        <v>15</v>
      </c>
      <c r="AI889">
        <v>17</v>
      </c>
      <c r="AJ889">
        <v>0</v>
      </c>
      <c r="AK889">
        <v>1</v>
      </c>
      <c r="AL889" t="s">
        <v>179</v>
      </c>
      <c r="AM889" t="s">
        <v>180</v>
      </c>
      <c r="AN889" t="s">
        <v>181</v>
      </c>
      <c r="AO889" t="s">
        <v>738</v>
      </c>
      <c r="AP889" t="s">
        <v>74</v>
      </c>
      <c r="AQ889" t="s">
        <v>74</v>
      </c>
      <c r="AR889" t="s">
        <v>739</v>
      </c>
      <c r="AS889" t="s">
        <v>740</v>
      </c>
      <c r="AT889" t="s">
        <v>8947</v>
      </c>
      <c r="AU889">
        <v>1993</v>
      </c>
      <c r="AV889">
        <v>120</v>
      </c>
      <c r="AW889" t="s">
        <v>90</v>
      </c>
      <c r="AX889" t="s">
        <v>74</v>
      </c>
      <c r="AY889" t="s">
        <v>74</v>
      </c>
      <c r="AZ889" t="s">
        <v>74</v>
      </c>
      <c r="BA889" t="s">
        <v>74</v>
      </c>
      <c r="BB889">
        <v>463</v>
      </c>
      <c r="BC889">
        <v>471</v>
      </c>
      <c r="BD889" t="s">
        <v>74</v>
      </c>
      <c r="BE889" t="s">
        <v>9151</v>
      </c>
      <c r="BF889" t="str">
        <f>HYPERLINK("http://dx.doi.org/10.1016/0012-821X(93)90257-A","http://dx.doi.org/10.1016/0012-821X(93)90257-A")</f>
        <v>http://dx.doi.org/10.1016/0012-821X(93)90257-A</v>
      </c>
      <c r="BG889" t="s">
        <v>74</v>
      </c>
      <c r="BH889" t="s">
        <v>74</v>
      </c>
      <c r="BI889">
        <v>9</v>
      </c>
      <c r="BJ889" t="s">
        <v>265</v>
      </c>
      <c r="BK889" t="s">
        <v>93</v>
      </c>
      <c r="BL889" t="s">
        <v>265</v>
      </c>
      <c r="BM889" t="s">
        <v>9137</v>
      </c>
      <c r="BN889" t="s">
        <v>74</v>
      </c>
      <c r="BO889" t="s">
        <v>74</v>
      </c>
      <c r="BP889" t="s">
        <v>74</v>
      </c>
      <c r="BQ889" t="s">
        <v>74</v>
      </c>
      <c r="BR889" t="s">
        <v>96</v>
      </c>
      <c r="BS889" t="s">
        <v>9152</v>
      </c>
      <c r="BT889" t="str">
        <f>HYPERLINK("https%3A%2F%2Fwww.webofscience.com%2Fwos%2Fwoscc%2Ffull-record%2FWOS:A1993MT84000026","View Full Record in Web of Science")</f>
        <v>View Full Record in Web of Science</v>
      </c>
    </row>
    <row r="890" spans="1:72" x14ac:dyDescent="0.15">
      <c r="A890" t="s">
        <v>72</v>
      </c>
      <c r="B890" t="s">
        <v>9153</v>
      </c>
      <c r="C890" t="s">
        <v>74</v>
      </c>
      <c r="D890" t="s">
        <v>74</v>
      </c>
      <c r="E890" t="s">
        <v>74</v>
      </c>
      <c r="F890" t="s">
        <v>9153</v>
      </c>
      <c r="G890" t="s">
        <v>74</v>
      </c>
      <c r="H890" t="s">
        <v>74</v>
      </c>
      <c r="I890" t="s">
        <v>9154</v>
      </c>
      <c r="J890" t="s">
        <v>735</v>
      </c>
      <c r="K890" t="s">
        <v>74</v>
      </c>
      <c r="L890" t="s">
        <v>74</v>
      </c>
      <c r="M890" t="s">
        <v>77</v>
      </c>
      <c r="N890" t="s">
        <v>78</v>
      </c>
      <c r="O890" t="s">
        <v>74</v>
      </c>
      <c r="P890" t="s">
        <v>74</v>
      </c>
      <c r="Q890" t="s">
        <v>74</v>
      </c>
      <c r="R890" t="s">
        <v>74</v>
      </c>
      <c r="S890" t="s">
        <v>74</v>
      </c>
      <c r="T890" t="s">
        <v>74</v>
      </c>
      <c r="U890" t="s">
        <v>9155</v>
      </c>
      <c r="V890" t="s">
        <v>9156</v>
      </c>
      <c r="W890" t="s">
        <v>9157</v>
      </c>
      <c r="X890" t="s">
        <v>9158</v>
      </c>
      <c r="Y890" t="s">
        <v>9159</v>
      </c>
      <c r="Z890" t="s">
        <v>74</v>
      </c>
      <c r="AA890" t="s">
        <v>74</v>
      </c>
      <c r="AB890" t="s">
        <v>74</v>
      </c>
      <c r="AC890" t="s">
        <v>74</v>
      </c>
      <c r="AD890" t="s">
        <v>74</v>
      </c>
      <c r="AE890" t="s">
        <v>74</v>
      </c>
      <c r="AF890" t="s">
        <v>74</v>
      </c>
      <c r="AG890">
        <v>25</v>
      </c>
      <c r="AH890">
        <v>13</v>
      </c>
      <c r="AI890">
        <v>14</v>
      </c>
      <c r="AJ890">
        <v>0</v>
      </c>
      <c r="AK890">
        <v>6</v>
      </c>
      <c r="AL890" t="s">
        <v>179</v>
      </c>
      <c r="AM890" t="s">
        <v>180</v>
      </c>
      <c r="AN890" t="s">
        <v>181</v>
      </c>
      <c r="AO890" t="s">
        <v>738</v>
      </c>
      <c r="AP890" t="s">
        <v>74</v>
      </c>
      <c r="AQ890" t="s">
        <v>74</v>
      </c>
      <c r="AR890" t="s">
        <v>739</v>
      </c>
      <c r="AS890" t="s">
        <v>740</v>
      </c>
      <c r="AT890" t="s">
        <v>8947</v>
      </c>
      <c r="AU890">
        <v>1993</v>
      </c>
      <c r="AV890">
        <v>120</v>
      </c>
      <c r="AW890" t="s">
        <v>90</v>
      </c>
      <c r="AX890" t="s">
        <v>74</v>
      </c>
      <c r="AY890" t="s">
        <v>74</v>
      </c>
      <c r="AZ890" t="s">
        <v>74</v>
      </c>
      <c r="BA890" t="s">
        <v>74</v>
      </c>
      <c r="BB890">
        <v>487</v>
      </c>
      <c r="BC890">
        <v>498</v>
      </c>
      <c r="BD890" t="s">
        <v>74</v>
      </c>
      <c r="BE890" t="s">
        <v>9160</v>
      </c>
      <c r="BF890" t="str">
        <f>HYPERLINK("http://dx.doi.org/10.1016/0012-821X(93)90259-C","http://dx.doi.org/10.1016/0012-821X(93)90259-C")</f>
        <v>http://dx.doi.org/10.1016/0012-821X(93)90259-C</v>
      </c>
      <c r="BG890" t="s">
        <v>74</v>
      </c>
      <c r="BH890" t="s">
        <v>74</v>
      </c>
      <c r="BI890">
        <v>12</v>
      </c>
      <c r="BJ890" t="s">
        <v>265</v>
      </c>
      <c r="BK890" t="s">
        <v>93</v>
      </c>
      <c r="BL890" t="s">
        <v>265</v>
      </c>
      <c r="BM890" t="s">
        <v>9137</v>
      </c>
      <c r="BN890" t="s">
        <v>74</v>
      </c>
      <c r="BO890" t="s">
        <v>74</v>
      </c>
      <c r="BP890" t="s">
        <v>74</v>
      </c>
      <c r="BQ890" t="s">
        <v>74</v>
      </c>
      <c r="BR890" t="s">
        <v>96</v>
      </c>
      <c r="BS890" t="s">
        <v>9161</v>
      </c>
      <c r="BT890" t="str">
        <f>HYPERLINK("https%3A%2F%2Fwww.webofscience.com%2Fwos%2Fwoscc%2Ffull-record%2FWOS:A1993MT84000028","View Full Record in Web of Science")</f>
        <v>View Full Record in Web of Science</v>
      </c>
    </row>
    <row r="891" spans="1:72" x14ac:dyDescent="0.15">
      <c r="A891" t="s">
        <v>72</v>
      </c>
      <c r="B891" t="s">
        <v>9162</v>
      </c>
      <c r="C891" t="s">
        <v>74</v>
      </c>
      <c r="D891" t="s">
        <v>74</v>
      </c>
      <c r="E891" t="s">
        <v>74</v>
      </c>
      <c r="F891" t="s">
        <v>9162</v>
      </c>
      <c r="G891" t="s">
        <v>74</v>
      </c>
      <c r="H891" t="s">
        <v>74</v>
      </c>
      <c r="I891" t="s">
        <v>9163</v>
      </c>
      <c r="J891" t="s">
        <v>9164</v>
      </c>
      <c r="K891" t="s">
        <v>74</v>
      </c>
      <c r="L891" t="s">
        <v>74</v>
      </c>
      <c r="M891" t="s">
        <v>77</v>
      </c>
      <c r="N891" t="s">
        <v>557</v>
      </c>
      <c r="O891" t="s">
        <v>74</v>
      </c>
      <c r="P891" t="s">
        <v>74</v>
      </c>
      <c r="Q891" t="s">
        <v>74</v>
      </c>
      <c r="R891" t="s">
        <v>74</v>
      </c>
      <c r="S891" t="s">
        <v>74</v>
      </c>
      <c r="T891" t="s">
        <v>9165</v>
      </c>
      <c r="U891" t="s">
        <v>9166</v>
      </c>
      <c r="V891" t="s">
        <v>9167</v>
      </c>
      <c r="W891" t="s">
        <v>9168</v>
      </c>
      <c r="X891" t="s">
        <v>74</v>
      </c>
      <c r="Y891" t="s">
        <v>9169</v>
      </c>
      <c r="Z891" t="s">
        <v>74</v>
      </c>
      <c r="AA891" t="s">
        <v>9170</v>
      </c>
      <c r="AB891" t="s">
        <v>74</v>
      </c>
      <c r="AC891" t="s">
        <v>74</v>
      </c>
      <c r="AD891" t="s">
        <v>74</v>
      </c>
      <c r="AE891" t="s">
        <v>74</v>
      </c>
      <c r="AF891" t="s">
        <v>74</v>
      </c>
      <c r="AG891">
        <v>13</v>
      </c>
      <c r="AH891">
        <v>3</v>
      </c>
      <c r="AI891">
        <v>3</v>
      </c>
      <c r="AJ891">
        <v>0</v>
      </c>
      <c r="AK891">
        <v>5</v>
      </c>
      <c r="AL891" t="s">
        <v>9171</v>
      </c>
      <c r="AM891" t="s">
        <v>9172</v>
      </c>
      <c r="AN891" t="s">
        <v>9173</v>
      </c>
      <c r="AO891" t="s">
        <v>9174</v>
      </c>
      <c r="AP891" t="s">
        <v>74</v>
      </c>
      <c r="AQ891" t="s">
        <v>74</v>
      </c>
      <c r="AR891" t="s">
        <v>9175</v>
      </c>
      <c r="AS891" t="s">
        <v>9176</v>
      </c>
      <c r="AT891" t="s">
        <v>8947</v>
      </c>
      <c r="AU891">
        <v>1993</v>
      </c>
      <c r="AV891">
        <v>9</v>
      </c>
      <c r="AW891" t="s">
        <v>3359</v>
      </c>
      <c r="AX891" t="s">
        <v>74</v>
      </c>
      <c r="AY891" t="s">
        <v>74</v>
      </c>
      <c r="AZ891" t="s">
        <v>74</v>
      </c>
      <c r="BA891" t="s">
        <v>74</v>
      </c>
      <c r="BB891">
        <v>239</v>
      </c>
      <c r="BC891">
        <v>243</v>
      </c>
      <c r="BD891" t="s">
        <v>74</v>
      </c>
      <c r="BE891" t="s">
        <v>74</v>
      </c>
      <c r="BF891" t="s">
        <v>74</v>
      </c>
      <c r="BG891" t="s">
        <v>74</v>
      </c>
      <c r="BH891" t="s">
        <v>74</v>
      </c>
      <c r="BI891">
        <v>5</v>
      </c>
      <c r="BJ891" t="s">
        <v>7139</v>
      </c>
      <c r="BK891" t="s">
        <v>93</v>
      </c>
      <c r="BL891" t="s">
        <v>7139</v>
      </c>
      <c r="BM891" t="s">
        <v>9177</v>
      </c>
      <c r="BN891" t="s">
        <v>74</v>
      </c>
      <c r="BO891" t="s">
        <v>74</v>
      </c>
      <c r="BP891" t="s">
        <v>74</v>
      </c>
      <c r="BQ891" t="s">
        <v>74</v>
      </c>
      <c r="BR891" t="s">
        <v>96</v>
      </c>
      <c r="BS891" t="s">
        <v>9178</v>
      </c>
      <c r="BT891" t="str">
        <f>HYPERLINK("https%3A%2F%2Fwww.webofscience.com%2Fwos%2Fwoscc%2Ffull-record%2FWOS:A1993MT69200008","View Full Record in Web of Science")</f>
        <v>View Full Record in Web of Science</v>
      </c>
    </row>
    <row r="892" spans="1:72" x14ac:dyDescent="0.15">
      <c r="A892" t="s">
        <v>72</v>
      </c>
      <c r="B892" t="s">
        <v>9179</v>
      </c>
      <c r="C892" t="s">
        <v>74</v>
      </c>
      <c r="D892" t="s">
        <v>74</v>
      </c>
      <c r="E892" t="s">
        <v>74</v>
      </c>
      <c r="F892" t="s">
        <v>9179</v>
      </c>
      <c r="G892" t="s">
        <v>74</v>
      </c>
      <c r="H892" t="s">
        <v>74</v>
      </c>
      <c r="I892" t="s">
        <v>9180</v>
      </c>
      <c r="J892" t="s">
        <v>9181</v>
      </c>
      <c r="K892" t="s">
        <v>74</v>
      </c>
      <c r="L892" t="s">
        <v>74</v>
      </c>
      <c r="M892" t="s">
        <v>9182</v>
      </c>
      <c r="N892" t="s">
        <v>78</v>
      </c>
      <c r="O892" t="s">
        <v>74</v>
      </c>
      <c r="P892" t="s">
        <v>74</v>
      </c>
      <c r="Q892" t="s">
        <v>74</v>
      </c>
      <c r="R892" t="s">
        <v>74</v>
      </c>
      <c r="S892" t="s">
        <v>74</v>
      </c>
      <c r="T892" t="s">
        <v>74</v>
      </c>
      <c r="U892" t="s">
        <v>5020</v>
      </c>
      <c r="V892" t="s">
        <v>9183</v>
      </c>
      <c r="W892" t="s">
        <v>74</v>
      </c>
      <c r="X892" t="s">
        <v>74</v>
      </c>
      <c r="Y892" t="s">
        <v>74</v>
      </c>
      <c r="Z892" t="s">
        <v>74</v>
      </c>
      <c r="AA892" t="s">
        <v>74</v>
      </c>
      <c r="AB892" t="s">
        <v>74</v>
      </c>
      <c r="AC892" t="s">
        <v>74</v>
      </c>
      <c r="AD892" t="s">
        <v>74</v>
      </c>
      <c r="AE892" t="s">
        <v>74</v>
      </c>
      <c r="AF892" t="s">
        <v>74</v>
      </c>
      <c r="AG892">
        <v>17</v>
      </c>
      <c r="AH892">
        <v>0</v>
      </c>
      <c r="AI892">
        <v>0</v>
      </c>
      <c r="AJ892">
        <v>0</v>
      </c>
      <c r="AK892">
        <v>8</v>
      </c>
      <c r="AL892" t="s">
        <v>9184</v>
      </c>
      <c r="AM892" t="s">
        <v>7479</v>
      </c>
      <c r="AN892" t="s">
        <v>9185</v>
      </c>
      <c r="AO892" t="s">
        <v>9186</v>
      </c>
      <c r="AP892" t="s">
        <v>74</v>
      </c>
      <c r="AQ892" t="s">
        <v>74</v>
      </c>
      <c r="AR892" t="s">
        <v>9187</v>
      </c>
      <c r="AS892" t="s">
        <v>9188</v>
      </c>
      <c r="AT892" t="s">
        <v>8947</v>
      </c>
      <c r="AU892">
        <v>1993</v>
      </c>
      <c r="AV892">
        <v>46</v>
      </c>
      <c r="AW892">
        <v>12</v>
      </c>
      <c r="AX892" t="s">
        <v>74</v>
      </c>
      <c r="AY892" t="s">
        <v>74</v>
      </c>
      <c r="AZ892" t="s">
        <v>74</v>
      </c>
      <c r="BA892" t="s">
        <v>74</v>
      </c>
      <c r="BB892">
        <v>467</v>
      </c>
      <c r="BC892">
        <v>469</v>
      </c>
      <c r="BD892" t="s">
        <v>74</v>
      </c>
      <c r="BE892" t="s">
        <v>74</v>
      </c>
      <c r="BF892" t="s">
        <v>74</v>
      </c>
      <c r="BG892" t="s">
        <v>74</v>
      </c>
      <c r="BH892" t="s">
        <v>74</v>
      </c>
      <c r="BI892">
        <v>3</v>
      </c>
      <c r="BJ892" t="s">
        <v>9189</v>
      </c>
      <c r="BK892" t="s">
        <v>93</v>
      </c>
      <c r="BL892" t="s">
        <v>9190</v>
      </c>
      <c r="BM892" t="s">
        <v>9191</v>
      </c>
      <c r="BN892" t="s">
        <v>74</v>
      </c>
      <c r="BO892" t="s">
        <v>74</v>
      </c>
      <c r="BP892" t="s">
        <v>74</v>
      </c>
      <c r="BQ892" t="s">
        <v>74</v>
      </c>
      <c r="BR892" t="s">
        <v>96</v>
      </c>
      <c r="BS892" t="s">
        <v>9192</v>
      </c>
      <c r="BT892" t="str">
        <f>HYPERLINK("https%3A%2F%2Fwww.webofscience.com%2Fwos%2Fwoscc%2Ffull-record%2FWOS:A1993MP69700010","View Full Record in Web of Science")</f>
        <v>View Full Record in Web of Science</v>
      </c>
    </row>
    <row r="893" spans="1:72" x14ac:dyDescent="0.15">
      <c r="A893" t="s">
        <v>72</v>
      </c>
      <c r="B893" t="s">
        <v>9193</v>
      </c>
      <c r="C893" t="s">
        <v>74</v>
      </c>
      <c r="D893" t="s">
        <v>74</v>
      </c>
      <c r="E893" t="s">
        <v>74</v>
      </c>
      <c r="F893" t="s">
        <v>9193</v>
      </c>
      <c r="G893" t="s">
        <v>74</v>
      </c>
      <c r="H893" t="s">
        <v>74</v>
      </c>
      <c r="I893" t="s">
        <v>9194</v>
      </c>
      <c r="J893" t="s">
        <v>9195</v>
      </c>
      <c r="K893" t="s">
        <v>74</v>
      </c>
      <c r="L893" t="s">
        <v>74</v>
      </c>
      <c r="M893" t="s">
        <v>77</v>
      </c>
      <c r="N893" t="s">
        <v>78</v>
      </c>
      <c r="O893" t="s">
        <v>74</v>
      </c>
      <c r="P893" t="s">
        <v>74</v>
      </c>
      <c r="Q893" t="s">
        <v>74</v>
      </c>
      <c r="R893" t="s">
        <v>74</v>
      </c>
      <c r="S893" t="s">
        <v>74</v>
      </c>
      <c r="T893" t="s">
        <v>9196</v>
      </c>
      <c r="U893" t="s">
        <v>74</v>
      </c>
      <c r="V893" t="s">
        <v>9197</v>
      </c>
      <c r="W893" t="s">
        <v>9198</v>
      </c>
      <c r="X893" t="s">
        <v>9199</v>
      </c>
      <c r="Y893" t="s">
        <v>74</v>
      </c>
      <c r="Z893" t="s">
        <v>74</v>
      </c>
      <c r="AA893" t="s">
        <v>74</v>
      </c>
      <c r="AB893" t="s">
        <v>74</v>
      </c>
      <c r="AC893" t="s">
        <v>74</v>
      </c>
      <c r="AD893" t="s">
        <v>74</v>
      </c>
      <c r="AE893" t="s">
        <v>74</v>
      </c>
      <c r="AF893" t="s">
        <v>74</v>
      </c>
      <c r="AG893">
        <v>18</v>
      </c>
      <c r="AH893">
        <v>8</v>
      </c>
      <c r="AI893">
        <v>8</v>
      </c>
      <c r="AJ893">
        <v>0</v>
      </c>
      <c r="AK893">
        <v>2</v>
      </c>
      <c r="AL893" t="s">
        <v>83</v>
      </c>
      <c r="AM893" t="s">
        <v>84</v>
      </c>
      <c r="AN893" t="s">
        <v>138</v>
      </c>
      <c r="AO893" t="s">
        <v>9200</v>
      </c>
      <c r="AP893" t="s">
        <v>9201</v>
      </c>
      <c r="AQ893" t="s">
        <v>74</v>
      </c>
      <c r="AR893" t="s">
        <v>9202</v>
      </c>
      <c r="AS893" t="s">
        <v>9203</v>
      </c>
      <c r="AT893" t="s">
        <v>8947</v>
      </c>
      <c r="AU893">
        <v>1993</v>
      </c>
      <c r="AV893">
        <v>37</v>
      </c>
      <c r="AW893">
        <v>4</v>
      </c>
      <c r="AX893" t="s">
        <v>74</v>
      </c>
      <c r="AY893" t="s">
        <v>74</v>
      </c>
      <c r="AZ893" t="s">
        <v>74</v>
      </c>
      <c r="BA893" t="s">
        <v>74</v>
      </c>
      <c r="BB893">
        <v>218</v>
      </c>
      <c r="BC893">
        <v>221</v>
      </c>
      <c r="BD893" t="s">
        <v>74</v>
      </c>
      <c r="BE893" t="s">
        <v>9204</v>
      </c>
      <c r="BF893" t="str">
        <f>HYPERLINK("http://dx.doi.org/10.1007/BF01387527","http://dx.doi.org/10.1007/BF01387527")</f>
        <v>http://dx.doi.org/10.1007/BF01387527</v>
      </c>
      <c r="BG893" t="s">
        <v>74</v>
      </c>
      <c r="BH893" t="s">
        <v>74</v>
      </c>
      <c r="BI893">
        <v>4</v>
      </c>
      <c r="BJ893" t="s">
        <v>9205</v>
      </c>
      <c r="BK893" t="s">
        <v>93</v>
      </c>
      <c r="BL893" t="s">
        <v>9206</v>
      </c>
      <c r="BM893" t="s">
        <v>9207</v>
      </c>
      <c r="BN893">
        <v>8112880</v>
      </c>
      <c r="BO893" t="s">
        <v>74</v>
      </c>
      <c r="BP893" t="s">
        <v>74</v>
      </c>
      <c r="BQ893" t="s">
        <v>74</v>
      </c>
      <c r="BR893" t="s">
        <v>96</v>
      </c>
      <c r="BS893" t="s">
        <v>9208</v>
      </c>
      <c r="BT893" t="str">
        <f>HYPERLINK("https%3A%2F%2Fwww.webofscience.com%2Fwos%2Fwoscc%2Ffull-record%2FWOS:A1993MP62600009","View Full Record in Web of Science")</f>
        <v>View Full Record in Web of Science</v>
      </c>
    </row>
    <row r="894" spans="1:72" x14ac:dyDescent="0.15">
      <c r="A894" t="s">
        <v>72</v>
      </c>
      <c r="B894" t="s">
        <v>9209</v>
      </c>
      <c r="C894" t="s">
        <v>74</v>
      </c>
      <c r="D894" t="s">
        <v>74</v>
      </c>
      <c r="E894" t="s">
        <v>74</v>
      </c>
      <c r="F894" t="s">
        <v>9209</v>
      </c>
      <c r="G894" t="s">
        <v>74</v>
      </c>
      <c r="H894" t="s">
        <v>74</v>
      </c>
      <c r="I894" t="s">
        <v>9210</v>
      </c>
      <c r="J894" t="s">
        <v>9211</v>
      </c>
      <c r="K894" t="s">
        <v>74</v>
      </c>
      <c r="L894" t="s">
        <v>74</v>
      </c>
      <c r="M894" t="s">
        <v>77</v>
      </c>
      <c r="N894" t="s">
        <v>78</v>
      </c>
      <c r="O894" t="s">
        <v>74</v>
      </c>
      <c r="P894" t="s">
        <v>74</v>
      </c>
      <c r="Q894" t="s">
        <v>74</v>
      </c>
      <c r="R894" t="s">
        <v>74</v>
      </c>
      <c r="S894" t="s">
        <v>74</v>
      </c>
      <c r="T894" t="s">
        <v>9212</v>
      </c>
      <c r="U894" t="s">
        <v>9213</v>
      </c>
      <c r="V894" t="s">
        <v>9214</v>
      </c>
      <c r="W894" t="s">
        <v>74</v>
      </c>
      <c r="X894" t="s">
        <v>74</v>
      </c>
      <c r="Y894" t="s">
        <v>9215</v>
      </c>
      <c r="Z894" t="s">
        <v>74</v>
      </c>
      <c r="AA894" t="s">
        <v>9216</v>
      </c>
      <c r="AB894" t="s">
        <v>9217</v>
      </c>
      <c r="AC894" t="s">
        <v>74</v>
      </c>
      <c r="AD894" t="s">
        <v>74</v>
      </c>
      <c r="AE894" t="s">
        <v>74</v>
      </c>
      <c r="AF894" t="s">
        <v>74</v>
      </c>
      <c r="AG894">
        <v>7</v>
      </c>
      <c r="AH894">
        <v>22</v>
      </c>
      <c r="AI894">
        <v>23</v>
      </c>
      <c r="AJ894">
        <v>0</v>
      </c>
      <c r="AK894">
        <v>10</v>
      </c>
      <c r="AL894" t="s">
        <v>1274</v>
      </c>
      <c r="AM894" t="s">
        <v>1275</v>
      </c>
      <c r="AN894" t="s">
        <v>1276</v>
      </c>
      <c r="AO894" t="s">
        <v>9218</v>
      </c>
      <c r="AP894" t="s">
        <v>74</v>
      </c>
      <c r="AQ894" t="s">
        <v>74</v>
      </c>
      <c r="AR894" t="s">
        <v>9219</v>
      </c>
      <c r="AS894" t="s">
        <v>9220</v>
      </c>
      <c r="AT894" t="s">
        <v>8947</v>
      </c>
      <c r="AU894">
        <v>1993</v>
      </c>
      <c r="AV894">
        <v>5</v>
      </c>
      <c r="AW894">
        <v>6</v>
      </c>
      <c r="AX894" t="s">
        <v>74</v>
      </c>
      <c r="AY894" t="s">
        <v>74</v>
      </c>
      <c r="AZ894" t="s">
        <v>74</v>
      </c>
      <c r="BA894" t="s">
        <v>74</v>
      </c>
      <c r="BB894">
        <v>623</v>
      </c>
      <c r="BC894">
        <v>628</v>
      </c>
      <c r="BD894" t="s">
        <v>74</v>
      </c>
      <c r="BE894" t="s">
        <v>9221</v>
      </c>
      <c r="BF894" t="str">
        <f>HYPERLINK("http://dx.doi.org/10.1007/BF02184641","http://dx.doi.org/10.1007/BF02184641")</f>
        <v>http://dx.doi.org/10.1007/BF02184641</v>
      </c>
      <c r="BG894" t="s">
        <v>74</v>
      </c>
      <c r="BH894" t="s">
        <v>74</v>
      </c>
      <c r="BI894">
        <v>6</v>
      </c>
      <c r="BJ894" t="s">
        <v>9222</v>
      </c>
      <c r="BK894" t="s">
        <v>93</v>
      </c>
      <c r="BL894" t="s">
        <v>9222</v>
      </c>
      <c r="BM894" t="s">
        <v>9223</v>
      </c>
      <c r="BN894" t="s">
        <v>74</v>
      </c>
      <c r="BO894" t="s">
        <v>74</v>
      </c>
      <c r="BP894" t="s">
        <v>74</v>
      </c>
      <c r="BQ894" t="s">
        <v>74</v>
      </c>
      <c r="BR894" t="s">
        <v>96</v>
      </c>
      <c r="BS894" t="s">
        <v>9224</v>
      </c>
      <c r="BT894" t="str">
        <f>HYPERLINK("https%3A%2F%2Fwww.webofscience.com%2Fwos%2Fwoscc%2Ffull-record%2FWOS:A1993MN78700008","View Full Record in Web of Science")</f>
        <v>View Full Record in Web of Science</v>
      </c>
    </row>
    <row r="895" spans="1:72" x14ac:dyDescent="0.15">
      <c r="A895" t="s">
        <v>72</v>
      </c>
      <c r="B895" t="s">
        <v>9225</v>
      </c>
      <c r="C895" t="s">
        <v>74</v>
      </c>
      <c r="D895" t="s">
        <v>74</v>
      </c>
      <c r="E895" t="s">
        <v>74</v>
      </c>
      <c r="F895" t="s">
        <v>9225</v>
      </c>
      <c r="G895" t="s">
        <v>74</v>
      </c>
      <c r="H895" t="s">
        <v>74</v>
      </c>
      <c r="I895" t="s">
        <v>9226</v>
      </c>
      <c r="J895" t="s">
        <v>904</v>
      </c>
      <c r="K895" t="s">
        <v>74</v>
      </c>
      <c r="L895" t="s">
        <v>74</v>
      </c>
      <c r="M895" t="s">
        <v>77</v>
      </c>
      <c r="N895" t="s">
        <v>1188</v>
      </c>
      <c r="O895" t="s">
        <v>9227</v>
      </c>
      <c r="P895" t="s">
        <v>2033</v>
      </c>
      <c r="Q895" t="s">
        <v>5670</v>
      </c>
      <c r="R895" t="s">
        <v>74</v>
      </c>
      <c r="S895" t="s">
        <v>74</v>
      </c>
      <c r="T895" t="s">
        <v>74</v>
      </c>
      <c r="U895" t="s">
        <v>9228</v>
      </c>
      <c r="V895" t="s">
        <v>9229</v>
      </c>
      <c r="W895" t="s">
        <v>9230</v>
      </c>
      <c r="X895" t="s">
        <v>9231</v>
      </c>
      <c r="Y895" t="s">
        <v>9232</v>
      </c>
      <c r="Z895" t="s">
        <v>74</v>
      </c>
      <c r="AA895" t="s">
        <v>9233</v>
      </c>
      <c r="AB895" t="s">
        <v>9234</v>
      </c>
      <c r="AC895" t="s">
        <v>74</v>
      </c>
      <c r="AD895" t="s">
        <v>74</v>
      </c>
      <c r="AE895" t="s">
        <v>74</v>
      </c>
      <c r="AF895" t="s">
        <v>74</v>
      </c>
      <c r="AG895">
        <v>37</v>
      </c>
      <c r="AH895">
        <v>11</v>
      </c>
      <c r="AI895">
        <v>11</v>
      </c>
      <c r="AJ895">
        <v>0</v>
      </c>
      <c r="AK895">
        <v>3</v>
      </c>
      <c r="AL895" t="s">
        <v>108</v>
      </c>
      <c r="AM895" t="s">
        <v>109</v>
      </c>
      <c r="AN895" t="s">
        <v>127</v>
      </c>
      <c r="AO895" t="s">
        <v>909</v>
      </c>
      <c r="AP895" t="s">
        <v>74</v>
      </c>
      <c r="AQ895" t="s">
        <v>74</v>
      </c>
      <c r="AR895" t="s">
        <v>910</v>
      </c>
      <c r="AS895" t="s">
        <v>911</v>
      </c>
      <c r="AT895" t="s">
        <v>8947</v>
      </c>
      <c r="AU895">
        <v>1993</v>
      </c>
      <c r="AV895">
        <v>55</v>
      </c>
      <c r="AW895">
        <v>14</v>
      </c>
      <c r="AX895" t="s">
        <v>74</v>
      </c>
      <c r="AY895" t="s">
        <v>74</v>
      </c>
      <c r="AZ895" t="s">
        <v>74</v>
      </c>
      <c r="BA895" t="s">
        <v>74</v>
      </c>
      <c r="BB895">
        <v>1763</v>
      </c>
      <c r="BC895">
        <v>1774</v>
      </c>
      <c r="BD895" t="s">
        <v>74</v>
      </c>
      <c r="BE895" t="s">
        <v>9235</v>
      </c>
      <c r="BF895" t="str">
        <f>HYPERLINK("http://dx.doi.org/10.1016/0021-9169(93)90143-M","http://dx.doi.org/10.1016/0021-9169(93)90143-M")</f>
        <v>http://dx.doi.org/10.1016/0021-9169(93)90143-M</v>
      </c>
      <c r="BG895" t="s">
        <v>74</v>
      </c>
      <c r="BH895" t="s">
        <v>74</v>
      </c>
      <c r="BI895">
        <v>12</v>
      </c>
      <c r="BJ895" t="s">
        <v>293</v>
      </c>
      <c r="BK895" t="s">
        <v>1201</v>
      </c>
      <c r="BL895" t="s">
        <v>293</v>
      </c>
      <c r="BM895" t="s">
        <v>9236</v>
      </c>
      <c r="BN895" t="s">
        <v>74</v>
      </c>
      <c r="BO895" t="s">
        <v>74</v>
      </c>
      <c r="BP895" t="s">
        <v>74</v>
      </c>
      <c r="BQ895" t="s">
        <v>74</v>
      </c>
      <c r="BR895" t="s">
        <v>96</v>
      </c>
      <c r="BS895" t="s">
        <v>9237</v>
      </c>
      <c r="BT895" t="str">
        <f>HYPERLINK("https%3A%2F%2Fwww.webofscience.com%2Fwos%2Fwoscc%2Ffull-record%2FWOS:A1993LY48900006","View Full Record in Web of Science")</f>
        <v>View Full Record in Web of Science</v>
      </c>
    </row>
    <row r="896" spans="1:72" x14ac:dyDescent="0.15">
      <c r="A896" t="s">
        <v>72</v>
      </c>
      <c r="B896" t="s">
        <v>9238</v>
      </c>
      <c r="C896" t="s">
        <v>74</v>
      </c>
      <c r="D896" t="s">
        <v>74</v>
      </c>
      <c r="E896" t="s">
        <v>74</v>
      </c>
      <c r="F896" t="s">
        <v>9238</v>
      </c>
      <c r="G896" t="s">
        <v>74</v>
      </c>
      <c r="H896" t="s">
        <v>74</v>
      </c>
      <c r="I896" t="s">
        <v>9239</v>
      </c>
      <c r="J896" t="s">
        <v>3270</v>
      </c>
      <c r="K896" t="s">
        <v>74</v>
      </c>
      <c r="L896" t="s">
        <v>74</v>
      </c>
      <c r="M896" t="s">
        <v>77</v>
      </c>
      <c r="N896" t="s">
        <v>1188</v>
      </c>
      <c r="O896" t="s">
        <v>9240</v>
      </c>
      <c r="P896" t="s">
        <v>4695</v>
      </c>
      <c r="Q896" t="s">
        <v>9241</v>
      </c>
      <c r="R896" t="s">
        <v>74</v>
      </c>
      <c r="S896" t="s">
        <v>74</v>
      </c>
      <c r="T896" t="s">
        <v>9242</v>
      </c>
      <c r="U896" t="s">
        <v>9243</v>
      </c>
      <c r="V896" t="s">
        <v>74</v>
      </c>
      <c r="W896" t="s">
        <v>9244</v>
      </c>
      <c r="X896" t="s">
        <v>74</v>
      </c>
      <c r="Y896" t="s">
        <v>9245</v>
      </c>
      <c r="Z896" t="s">
        <v>74</v>
      </c>
      <c r="AA896" t="s">
        <v>9246</v>
      </c>
      <c r="AB896" t="s">
        <v>9247</v>
      </c>
      <c r="AC896" t="s">
        <v>74</v>
      </c>
      <c r="AD896" t="s">
        <v>74</v>
      </c>
      <c r="AE896" t="s">
        <v>74</v>
      </c>
      <c r="AF896" t="s">
        <v>74</v>
      </c>
      <c r="AG896">
        <v>163</v>
      </c>
      <c r="AH896">
        <v>44</v>
      </c>
      <c r="AI896">
        <v>47</v>
      </c>
      <c r="AJ896">
        <v>0</v>
      </c>
      <c r="AK896">
        <v>4</v>
      </c>
      <c r="AL896" t="s">
        <v>1641</v>
      </c>
      <c r="AM896" t="s">
        <v>305</v>
      </c>
      <c r="AN896" t="s">
        <v>1642</v>
      </c>
      <c r="AO896" t="s">
        <v>3273</v>
      </c>
      <c r="AP896" t="s">
        <v>74</v>
      </c>
      <c r="AQ896" t="s">
        <v>74</v>
      </c>
      <c r="AR896" t="s">
        <v>3274</v>
      </c>
      <c r="AS896" t="s">
        <v>3275</v>
      </c>
      <c r="AT896" t="s">
        <v>8947</v>
      </c>
      <c r="AU896">
        <v>1993</v>
      </c>
      <c r="AV896">
        <v>43</v>
      </c>
      <c r="AW896" t="s">
        <v>74</v>
      </c>
      <c r="AX896" t="s">
        <v>74</v>
      </c>
      <c r="AY896" t="s">
        <v>2589</v>
      </c>
      <c r="AZ896" t="s">
        <v>74</v>
      </c>
      <c r="BA896" t="s">
        <v>74</v>
      </c>
      <c r="BB896">
        <v>121</v>
      </c>
      <c r="BC896">
        <v>145</v>
      </c>
      <c r="BD896" t="s">
        <v>74</v>
      </c>
      <c r="BE896" t="s">
        <v>74</v>
      </c>
      <c r="BF896" t="s">
        <v>74</v>
      </c>
      <c r="BG896" t="s">
        <v>74</v>
      </c>
      <c r="BH896" t="s">
        <v>74</v>
      </c>
      <c r="BI896">
        <v>25</v>
      </c>
      <c r="BJ896" t="s">
        <v>1974</v>
      </c>
      <c r="BK896" t="s">
        <v>1201</v>
      </c>
      <c r="BL896" t="s">
        <v>1974</v>
      </c>
      <c r="BM896" t="s">
        <v>9248</v>
      </c>
      <c r="BN896" t="s">
        <v>74</v>
      </c>
      <c r="BO896" t="s">
        <v>74</v>
      </c>
      <c r="BP896" t="s">
        <v>74</v>
      </c>
      <c r="BQ896" t="s">
        <v>74</v>
      </c>
      <c r="BR896" t="s">
        <v>96</v>
      </c>
      <c r="BS896" t="s">
        <v>9249</v>
      </c>
      <c r="BT896" t="str">
        <f>HYPERLINK("https%3A%2F%2Fwww.webofscience.com%2Fwos%2Fwoscc%2Ffull-record%2FWOS:A1993MQ07300009","View Full Record in Web of Science")</f>
        <v>View Full Record in Web of Science</v>
      </c>
    </row>
    <row r="897" spans="1:72" x14ac:dyDescent="0.15">
      <c r="A897" t="s">
        <v>72</v>
      </c>
      <c r="B897" t="s">
        <v>9250</v>
      </c>
      <c r="C897" t="s">
        <v>74</v>
      </c>
      <c r="D897" t="s">
        <v>74</v>
      </c>
      <c r="E897" t="s">
        <v>74</v>
      </c>
      <c r="F897" t="s">
        <v>9250</v>
      </c>
      <c r="G897" t="s">
        <v>74</v>
      </c>
      <c r="H897" t="s">
        <v>74</v>
      </c>
      <c r="I897" t="s">
        <v>9251</v>
      </c>
      <c r="J897" t="s">
        <v>5698</v>
      </c>
      <c r="K897" t="s">
        <v>74</v>
      </c>
      <c r="L897" t="s">
        <v>74</v>
      </c>
      <c r="M897" t="s">
        <v>77</v>
      </c>
      <c r="N897" t="s">
        <v>78</v>
      </c>
      <c r="O897" t="s">
        <v>74</v>
      </c>
      <c r="P897" t="s">
        <v>74</v>
      </c>
      <c r="Q897" t="s">
        <v>74</v>
      </c>
      <c r="R897" t="s">
        <v>74</v>
      </c>
      <c r="S897" t="s">
        <v>74</v>
      </c>
      <c r="T897" t="s">
        <v>9252</v>
      </c>
      <c r="U897" t="s">
        <v>9253</v>
      </c>
      <c r="V897" t="s">
        <v>9254</v>
      </c>
      <c r="W897" t="s">
        <v>9255</v>
      </c>
      <c r="X897" t="s">
        <v>9256</v>
      </c>
      <c r="Y897" t="s">
        <v>9257</v>
      </c>
      <c r="Z897" t="s">
        <v>74</v>
      </c>
      <c r="AA897" t="s">
        <v>544</v>
      </c>
      <c r="AB897" t="s">
        <v>9258</v>
      </c>
      <c r="AC897" t="s">
        <v>74</v>
      </c>
      <c r="AD897" t="s">
        <v>74</v>
      </c>
      <c r="AE897" t="s">
        <v>74</v>
      </c>
      <c r="AF897" t="s">
        <v>74</v>
      </c>
      <c r="AG897">
        <v>44</v>
      </c>
      <c r="AH897">
        <v>102</v>
      </c>
      <c r="AI897">
        <v>112</v>
      </c>
      <c r="AJ897">
        <v>0</v>
      </c>
      <c r="AK897">
        <v>27</v>
      </c>
      <c r="AL897" t="s">
        <v>2129</v>
      </c>
      <c r="AM897" t="s">
        <v>1049</v>
      </c>
      <c r="AN897" t="s">
        <v>1050</v>
      </c>
      <c r="AO897" t="s">
        <v>5705</v>
      </c>
      <c r="AP897" t="s">
        <v>5720</v>
      </c>
      <c r="AQ897" t="s">
        <v>74</v>
      </c>
      <c r="AR897" t="s">
        <v>5706</v>
      </c>
      <c r="AS897" t="s">
        <v>5707</v>
      </c>
      <c r="AT897" t="s">
        <v>8947</v>
      </c>
      <c r="AU897">
        <v>1993</v>
      </c>
      <c r="AV897">
        <v>29</v>
      </c>
      <c r="AW897">
        <v>6</v>
      </c>
      <c r="AX897" t="s">
        <v>74</v>
      </c>
      <c r="AY897" t="s">
        <v>74</v>
      </c>
      <c r="AZ897" t="s">
        <v>74</v>
      </c>
      <c r="BA897" t="s">
        <v>74</v>
      </c>
      <c r="BB897">
        <v>745</v>
      </c>
      <c r="BC897">
        <v>755</v>
      </c>
      <c r="BD897" t="s">
        <v>74</v>
      </c>
      <c r="BE897" t="s">
        <v>9259</v>
      </c>
      <c r="BF897" t="str">
        <f>HYPERLINK("http://dx.doi.org/10.1111/j.0022-3646.1993.00745.x","http://dx.doi.org/10.1111/j.0022-3646.1993.00745.x")</f>
        <v>http://dx.doi.org/10.1111/j.0022-3646.1993.00745.x</v>
      </c>
      <c r="BG897" t="s">
        <v>74</v>
      </c>
      <c r="BH897" t="s">
        <v>74</v>
      </c>
      <c r="BI897">
        <v>11</v>
      </c>
      <c r="BJ897" t="s">
        <v>2503</v>
      </c>
      <c r="BK897" t="s">
        <v>93</v>
      </c>
      <c r="BL897" t="s">
        <v>2503</v>
      </c>
      <c r="BM897" t="s">
        <v>9260</v>
      </c>
      <c r="BN897" t="s">
        <v>74</v>
      </c>
      <c r="BO897" t="s">
        <v>74</v>
      </c>
      <c r="BP897" t="s">
        <v>74</v>
      </c>
      <c r="BQ897" t="s">
        <v>74</v>
      </c>
      <c r="BR897" t="s">
        <v>96</v>
      </c>
      <c r="BS897" t="s">
        <v>9261</v>
      </c>
      <c r="BT897" t="str">
        <f>HYPERLINK("https%3A%2F%2Fwww.webofscience.com%2Fwos%2Fwoscc%2Ffull-record%2FWOS:A1993MR55000003","View Full Record in Web of Science")</f>
        <v>View Full Record in Web of Science</v>
      </c>
    </row>
    <row r="898" spans="1:72" x14ac:dyDescent="0.15">
      <c r="A898" t="s">
        <v>72</v>
      </c>
      <c r="B898" t="s">
        <v>9262</v>
      </c>
      <c r="C898" t="s">
        <v>74</v>
      </c>
      <c r="D898" t="s">
        <v>74</v>
      </c>
      <c r="E898" t="s">
        <v>74</v>
      </c>
      <c r="F898" t="s">
        <v>9262</v>
      </c>
      <c r="G898" t="s">
        <v>74</v>
      </c>
      <c r="H898" t="s">
        <v>74</v>
      </c>
      <c r="I898" t="s">
        <v>9263</v>
      </c>
      <c r="J898" t="s">
        <v>1013</v>
      </c>
      <c r="K898" t="s">
        <v>74</v>
      </c>
      <c r="L898" t="s">
        <v>74</v>
      </c>
      <c r="M898" t="s">
        <v>77</v>
      </c>
      <c r="N898" t="s">
        <v>78</v>
      </c>
      <c r="O898" t="s">
        <v>74</v>
      </c>
      <c r="P898" t="s">
        <v>74</v>
      </c>
      <c r="Q898" t="s">
        <v>74</v>
      </c>
      <c r="R898" t="s">
        <v>74</v>
      </c>
      <c r="S898" t="s">
        <v>74</v>
      </c>
      <c r="T898" t="s">
        <v>74</v>
      </c>
      <c r="U898" t="s">
        <v>9264</v>
      </c>
      <c r="V898" t="s">
        <v>9265</v>
      </c>
      <c r="W898" t="s">
        <v>9266</v>
      </c>
      <c r="X898" t="s">
        <v>74</v>
      </c>
      <c r="Y898" t="s">
        <v>9267</v>
      </c>
      <c r="Z898" t="s">
        <v>74</v>
      </c>
      <c r="AA898" t="s">
        <v>74</v>
      </c>
      <c r="AB898" t="s">
        <v>74</v>
      </c>
      <c r="AC898" t="s">
        <v>74</v>
      </c>
      <c r="AD898" t="s">
        <v>74</v>
      </c>
      <c r="AE898" t="s">
        <v>74</v>
      </c>
      <c r="AF898" t="s">
        <v>74</v>
      </c>
      <c r="AG898">
        <v>19</v>
      </c>
      <c r="AH898">
        <v>106</v>
      </c>
      <c r="AI898">
        <v>108</v>
      </c>
      <c r="AJ898">
        <v>0</v>
      </c>
      <c r="AK898">
        <v>7</v>
      </c>
      <c r="AL898" t="s">
        <v>893</v>
      </c>
      <c r="AM898" t="s">
        <v>894</v>
      </c>
      <c r="AN898" t="s">
        <v>2146</v>
      </c>
      <c r="AO898" t="s">
        <v>1019</v>
      </c>
      <c r="AP898" t="s">
        <v>74</v>
      </c>
      <c r="AQ898" t="s">
        <v>74</v>
      </c>
      <c r="AR898" t="s">
        <v>1021</v>
      </c>
      <c r="AS898" t="s">
        <v>1022</v>
      </c>
      <c r="AT898" t="s">
        <v>8947</v>
      </c>
      <c r="AU898">
        <v>1993</v>
      </c>
      <c r="AV898">
        <v>23</v>
      </c>
      <c r="AW898">
        <v>12</v>
      </c>
      <c r="AX898" t="s">
        <v>74</v>
      </c>
      <c r="AY898" t="s">
        <v>74</v>
      </c>
      <c r="AZ898" t="s">
        <v>74</v>
      </c>
      <c r="BA898" t="s">
        <v>74</v>
      </c>
      <c r="BB898">
        <v>2667</v>
      </c>
      <c r="BC898">
        <v>2682</v>
      </c>
      <c r="BD898" t="s">
        <v>74</v>
      </c>
      <c r="BE898" t="s">
        <v>9268</v>
      </c>
      <c r="BF898" t="str">
        <f>HYPERLINK("http://dx.doi.org/10.1175/1520-0485(1993)023&lt;2667:TFOABW&gt;2.0.CO;2","http://dx.doi.org/10.1175/1520-0485(1993)023&lt;2667:TFOABW&gt;2.0.CO;2")</f>
        <v>http://dx.doi.org/10.1175/1520-0485(1993)023&lt;2667:TFOABW&gt;2.0.CO;2</v>
      </c>
      <c r="BG898" t="s">
        <v>74</v>
      </c>
      <c r="BH898" t="s">
        <v>74</v>
      </c>
      <c r="BI898">
        <v>16</v>
      </c>
      <c r="BJ898" t="s">
        <v>364</v>
      </c>
      <c r="BK898" t="s">
        <v>93</v>
      </c>
      <c r="BL898" t="s">
        <v>364</v>
      </c>
      <c r="BM898" t="s">
        <v>9269</v>
      </c>
      <c r="BN898" t="s">
        <v>74</v>
      </c>
      <c r="BO898" t="s">
        <v>9049</v>
      </c>
      <c r="BP898" t="s">
        <v>74</v>
      </c>
      <c r="BQ898" t="s">
        <v>74</v>
      </c>
      <c r="BR898" t="s">
        <v>96</v>
      </c>
      <c r="BS898" t="s">
        <v>9270</v>
      </c>
      <c r="BT898" t="str">
        <f>HYPERLINK("https%3A%2F%2Fwww.webofscience.com%2Fwos%2Fwoscc%2Ffull-record%2FWOS:A1993MM42300010","View Full Record in Web of Science")</f>
        <v>View Full Record in Web of Science</v>
      </c>
    </row>
    <row r="899" spans="1:72" x14ac:dyDescent="0.15">
      <c r="A899" t="s">
        <v>72</v>
      </c>
      <c r="B899" t="s">
        <v>9271</v>
      </c>
      <c r="C899" t="s">
        <v>74</v>
      </c>
      <c r="D899" t="s">
        <v>74</v>
      </c>
      <c r="E899" t="s">
        <v>74</v>
      </c>
      <c r="F899" t="s">
        <v>9271</v>
      </c>
      <c r="G899" t="s">
        <v>74</v>
      </c>
      <c r="H899" t="s">
        <v>74</v>
      </c>
      <c r="I899" t="s">
        <v>9272</v>
      </c>
      <c r="J899" t="s">
        <v>3989</v>
      </c>
      <c r="K899" t="s">
        <v>74</v>
      </c>
      <c r="L899" t="s">
        <v>74</v>
      </c>
      <c r="M899" t="s">
        <v>77</v>
      </c>
      <c r="N899" t="s">
        <v>78</v>
      </c>
      <c r="O899" t="s">
        <v>74</v>
      </c>
      <c r="P899" t="s">
        <v>74</v>
      </c>
      <c r="Q899" t="s">
        <v>74</v>
      </c>
      <c r="R899" t="s">
        <v>74</v>
      </c>
      <c r="S899" t="s">
        <v>74</v>
      </c>
      <c r="T899" t="s">
        <v>74</v>
      </c>
      <c r="U899" t="s">
        <v>9273</v>
      </c>
      <c r="V899" t="s">
        <v>9274</v>
      </c>
      <c r="W899" t="s">
        <v>9275</v>
      </c>
      <c r="X899" t="s">
        <v>6411</v>
      </c>
      <c r="Y899" t="s">
        <v>9276</v>
      </c>
      <c r="Z899" t="s">
        <v>74</v>
      </c>
      <c r="AA899" t="s">
        <v>9277</v>
      </c>
      <c r="AB899" t="s">
        <v>74</v>
      </c>
      <c r="AC899" t="s">
        <v>74</v>
      </c>
      <c r="AD899" t="s">
        <v>74</v>
      </c>
      <c r="AE899" t="s">
        <v>74</v>
      </c>
      <c r="AF899" t="s">
        <v>74</v>
      </c>
      <c r="AG899">
        <v>28</v>
      </c>
      <c r="AH899">
        <v>38</v>
      </c>
      <c r="AI899">
        <v>41</v>
      </c>
      <c r="AJ899">
        <v>0</v>
      </c>
      <c r="AK899">
        <v>4</v>
      </c>
      <c r="AL899" t="s">
        <v>9278</v>
      </c>
      <c r="AM899" t="s">
        <v>9279</v>
      </c>
      <c r="AN899" t="s">
        <v>9280</v>
      </c>
      <c r="AO899" t="s">
        <v>3996</v>
      </c>
      <c r="AP899" t="s">
        <v>74</v>
      </c>
      <c r="AQ899" t="s">
        <v>74</v>
      </c>
      <c r="AR899" t="s">
        <v>3997</v>
      </c>
      <c r="AS899" t="s">
        <v>3998</v>
      </c>
      <c r="AT899" t="s">
        <v>8947</v>
      </c>
      <c r="AU899">
        <v>1993</v>
      </c>
      <c r="AV899">
        <v>94</v>
      </c>
      <c r="AW899">
        <v>6</v>
      </c>
      <c r="AX899" t="s">
        <v>74</v>
      </c>
      <c r="AY899" t="s">
        <v>74</v>
      </c>
      <c r="AZ899" t="s">
        <v>74</v>
      </c>
      <c r="BA899" t="s">
        <v>74</v>
      </c>
      <c r="BB899">
        <v>3454</v>
      </c>
      <c r="BC899">
        <v>3462</v>
      </c>
      <c r="BD899" t="s">
        <v>74</v>
      </c>
      <c r="BE899" t="s">
        <v>9281</v>
      </c>
      <c r="BF899" t="str">
        <f>HYPERLINK("http://dx.doi.org/10.1121/1.407199","http://dx.doi.org/10.1121/1.407199")</f>
        <v>http://dx.doi.org/10.1121/1.407199</v>
      </c>
      <c r="BG899" t="s">
        <v>74</v>
      </c>
      <c r="BH899" t="s">
        <v>74</v>
      </c>
      <c r="BI899">
        <v>9</v>
      </c>
      <c r="BJ899" t="s">
        <v>4000</v>
      </c>
      <c r="BK899" t="s">
        <v>93</v>
      </c>
      <c r="BL899" t="s">
        <v>4000</v>
      </c>
      <c r="BM899" t="s">
        <v>9282</v>
      </c>
      <c r="BN899" t="s">
        <v>74</v>
      </c>
      <c r="BO899" t="s">
        <v>513</v>
      </c>
      <c r="BP899" t="s">
        <v>74</v>
      </c>
      <c r="BQ899" t="s">
        <v>74</v>
      </c>
      <c r="BR899" t="s">
        <v>96</v>
      </c>
      <c r="BS899" t="s">
        <v>9283</v>
      </c>
      <c r="BT899" t="str">
        <f>HYPERLINK("https%3A%2F%2Fwww.webofscience.com%2Fwos%2Fwoscc%2Ffull-record%2FWOS:A1993MM12600044","View Full Record in Web of Science")</f>
        <v>View Full Record in Web of Science</v>
      </c>
    </row>
    <row r="900" spans="1:72" x14ac:dyDescent="0.15">
      <c r="A900" t="s">
        <v>72</v>
      </c>
      <c r="B900" t="s">
        <v>9284</v>
      </c>
      <c r="C900" t="s">
        <v>74</v>
      </c>
      <c r="D900" t="s">
        <v>74</v>
      </c>
      <c r="E900" t="s">
        <v>74</v>
      </c>
      <c r="F900" t="s">
        <v>9284</v>
      </c>
      <c r="G900" t="s">
        <v>74</v>
      </c>
      <c r="H900" t="s">
        <v>74</v>
      </c>
      <c r="I900" t="s">
        <v>9285</v>
      </c>
      <c r="J900" t="s">
        <v>1686</v>
      </c>
      <c r="K900" t="s">
        <v>74</v>
      </c>
      <c r="L900" t="s">
        <v>74</v>
      </c>
      <c r="M900" t="s">
        <v>77</v>
      </c>
      <c r="N900" t="s">
        <v>1188</v>
      </c>
      <c r="O900" t="s">
        <v>9286</v>
      </c>
      <c r="P900" t="s">
        <v>9287</v>
      </c>
      <c r="Q900" t="s">
        <v>9288</v>
      </c>
      <c r="R900" t="s">
        <v>74</v>
      </c>
      <c r="S900" t="s">
        <v>74</v>
      </c>
      <c r="T900" t="s">
        <v>9289</v>
      </c>
      <c r="U900" t="s">
        <v>74</v>
      </c>
      <c r="V900" t="s">
        <v>9290</v>
      </c>
      <c r="W900" t="s">
        <v>74</v>
      </c>
      <c r="X900" t="s">
        <v>74</v>
      </c>
      <c r="Y900" t="s">
        <v>9291</v>
      </c>
      <c r="Z900" t="s">
        <v>74</v>
      </c>
      <c r="AA900" t="s">
        <v>74</v>
      </c>
      <c r="AB900" t="s">
        <v>74</v>
      </c>
      <c r="AC900" t="s">
        <v>74</v>
      </c>
      <c r="AD900" t="s">
        <v>74</v>
      </c>
      <c r="AE900" t="s">
        <v>74</v>
      </c>
      <c r="AF900" t="s">
        <v>74</v>
      </c>
      <c r="AG900">
        <v>11</v>
      </c>
      <c r="AH900">
        <v>6</v>
      </c>
      <c r="AI900">
        <v>6</v>
      </c>
      <c r="AJ900">
        <v>2</v>
      </c>
      <c r="AK900">
        <v>14</v>
      </c>
      <c r="AL900" t="s">
        <v>108</v>
      </c>
      <c r="AM900" t="s">
        <v>109</v>
      </c>
      <c r="AN900" t="s">
        <v>127</v>
      </c>
      <c r="AO900" t="s">
        <v>1693</v>
      </c>
      <c r="AP900" t="s">
        <v>74</v>
      </c>
      <c r="AQ900" t="s">
        <v>74</v>
      </c>
      <c r="AR900" t="s">
        <v>1694</v>
      </c>
      <c r="AS900" t="s">
        <v>1695</v>
      </c>
      <c r="AT900" t="s">
        <v>8947</v>
      </c>
      <c r="AU900">
        <v>1993</v>
      </c>
      <c r="AV900">
        <v>18</v>
      </c>
      <c r="AW900" t="s">
        <v>3797</v>
      </c>
      <c r="AX900" t="s">
        <v>74</v>
      </c>
      <c r="AY900" t="s">
        <v>74</v>
      </c>
      <c r="AZ900" t="s">
        <v>74</v>
      </c>
      <c r="BA900" t="s">
        <v>74</v>
      </c>
      <c r="BB900">
        <v>629</v>
      </c>
      <c r="BC900">
        <v>631</v>
      </c>
      <c r="BD900" t="s">
        <v>74</v>
      </c>
      <c r="BE900" t="s">
        <v>9292</v>
      </c>
      <c r="BF900" t="str">
        <f>HYPERLINK("http://dx.doi.org/10.1016/0306-4565(93)90103-Z","http://dx.doi.org/10.1016/0306-4565(93)90103-Z")</f>
        <v>http://dx.doi.org/10.1016/0306-4565(93)90103-Z</v>
      </c>
      <c r="BG900" t="s">
        <v>74</v>
      </c>
      <c r="BH900" t="s">
        <v>74</v>
      </c>
      <c r="BI900">
        <v>3</v>
      </c>
      <c r="BJ900" t="s">
        <v>1697</v>
      </c>
      <c r="BK900" t="s">
        <v>1201</v>
      </c>
      <c r="BL900" t="s">
        <v>1698</v>
      </c>
      <c r="BM900" t="s">
        <v>9293</v>
      </c>
      <c r="BN900" t="s">
        <v>74</v>
      </c>
      <c r="BO900" t="s">
        <v>74</v>
      </c>
      <c r="BP900" t="s">
        <v>74</v>
      </c>
      <c r="BQ900" t="s">
        <v>74</v>
      </c>
      <c r="BR900" t="s">
        <v>96</v>
      </c>
      <c r="BS900" t="s">
        <v>9294</v>
      </c>
      <c r="BT900" t="str">
        <f>HYPERLINK("https%3A%2F%2Fwww.webofscience.com%2Fwos%2Fwoscc%2Ffull-record%2FWOS:A1993MT80700058","View Full Record in Web of Science")</f>
        <v>View Full Record in Web of Science</v>
      </c>
    </row>
    <row r="901" spans="1:72" x14ac:dyDescent="0.15">
      <c r="A901" t="s">
        <v>72</v>
      </c>
      <c r="B901" t="s">
        <v>9295</v>
      </c>
      <c r="C901" t="s">
        <v>74</v>
      </c>
      <c r="D901" t="s">
        <v>74</v>
      </c>
      <c r="E901" t="s">
        <v>74</v>
      </c>
      <c r="F901" t="s">
        <v>9295</v>
      </c>
      <c r="G901" t="s">
        <v>74</v>
      </c>
      <c r="H901" t="s">
        <v>74</v>
      </c>
      <c r="I901" t="s">
        <v>9296</v>
      </c>
      <c r="J901" t="s">
        <v>9297</v>
      </c>
      <c r="K901" t="s">
        <v>74</v>
      </c>
      <c r="L901" t="s">
        <v>74</v>
      </c>
      <c r="M901" t="s">
        <v>77</v>
      </c>
      <c r="N901" t="s">
        <v>1188</v>
      </c>
      <c r="O901" t="s">
        <v>9298</v>
      </c>
      <c r="P901" t="s">
        <v>9299</v>
      </c>
      <c r="Q901" t="s">
        <v>4412</v>
      </c>
      <c r="R901" t="s">
        <v>74</v>
      </c>
      <c r="S901" t="s">
        <v>74</v>
      </c>
      <c r="T901" t="s">
        <v>74</v>
      </c>
      <c r="U901" t="s">
        <v>9300</v>
      </c>
      <c r="V901" t="s">
        <v>9301</v>
      </c>
      <c r="W901" t="s">
        <v>9302</v>
      </c>
      <c r="X901" t="s">
        <v>74</v>
      </c>
      <c r="Y901" t="s">
        <v>9303</v>
      </c>
      <c r="Z901" t="s">
        <v>74</v>
      </c>
      <c r="AA901" t="s">
        <v>9304</v>
      </c>
      <c r="AB901" t="s">
        <v>9305</v>
      </c>
      <c r="AC901" t="s">
        <v>74</v>
      </c>
      <c r="AD901" t="s">
        <v>74</v>
      </c>
      <c r="AE901" t="s">
        <v>74</v>
      </c>
      <c r="AF901" t="s">
        <v>74</v>
      </c>
      <c r="AG901">
        <v>11</v>
      </c>
      <c r="AH901">
        <v>29</v>
      </c>
      <c r="AI901">
        <v>35</v>
      </c>
      <c r="AJ901">
        <v>3</v>
      </c>
      <c r="AK901">
        <v>7</v>
      </c>
      <c r="AL901" t="s">
        <v>179</v>
      </c>
      <c r="AM901" t="s">
        <v>180</v>
      </c>
      <c r="AN901" t="s">
        <v>181</v>
      </c>
      <c r="AO901" t="s">
        <v>9306</v>
      </c>
      <c r="AP901" t="s">
        <v>74</v>
      </c>
      <c r="AQ901" t="s">
        <v>74</v>
      </c>
      <c r="AR901" t="s">
        <v>9307</v>
      </c>
      <c r="AS901" t="s">
        <v>9308</v>
      </c>
      <c r="AT901" t="s">
        <v>8947</v>
      </c>
      <c r="AU901">
        <v>1993</v>
      </c>
      <c r="AV901">
        <v>50</v>
      </c>
      <c r="AW901" t="s">
        <v>1247</v>
      </c>
      <c r="AX901" t="s">
        <v>74</v>
      </c>
      <c r="AY901" t="s">
        <v>74</v>
      </c>
      <c r="AZ901" t="s">
        <v>74</v>
      </c>
      <c r="BA901" t="s">
        <v>74</v>
      </c>
      <c r="BB901">
        <v>153</v>
      </c>
      <c r="BC901">
        <v>162</v>
      </c>
      <c r="BD901" t="s">
        <v>74</v>
      </c>
      <c r="BE901" t="s">
        <v>9309</v>
      </c>
      <c r="BF901" t="str">
        <f>HYPERLINK("http://dx.doi.org/10.1016/0167-6105(93)90070-5","http://dx.doi.org/10.1016/0167-6105(93)90070-5")</f>
        <v>http://dx.doi.org/10.1016/0167-6105(93)90070-5</v>
      </c>
      <c r="BG901" t="s">
        <v>74</v>
      </c>
      <c r="BH901" t="s">
        <v>74</v>
      </c>
      <c r="BI901">
        <v>10</v>
      </c>
      <c r="BJ901" t="s">
        <v>9310</v>
      </c>
      <c r="BK901" t="s">
        <v>1201</v>
      </c>
      <c r="BL901" t="s">
        <v>9311</v>
      </c>
      <c r="BM901" t="s">
        <v>9312</v>
      </c>
      <c r="BN901" t="s">
        <v>74</v>
      </c>
      <c r="BO901" t="s">
        <v>74</v>
      </c>
      <c r="BP901" t="s">
        <v>74</v>
      </c>
      <c r="BQ901" t="s">
        <v>74</v>
      </c>
      <c r="BR901" t="s">
        <v>96</v>
      </c>
      <c r="BS901" t="s">
        <v>9313</v>
      </c>
      <c r="BT901" t="str">
        <f>HYPERLINK("https%3A%2F%2Fwww.webofscience.com%2Fwos%2Fwoscc%2Ffull-record%2FWOS:A1993MQ53900016","View Full Record in Web of Science")</f>
        <v>View Full Record in Web of Science</v>
      </c>
    </row>
    <row r="902" spans="1:72" x14ac:dyDescent="0.15">
      <c r="A902" t="s">
        <v>72</v>
      </c>
      <c r="B902" t="s">
        <v>9314</v>
      </c>
      <c r="C902" t="s">
        <v>74</v>
      </c>
      <c r="D902" t="s">
        <v>74</v>
      </c>
      <c r="E902" t="s">
        <v>74</v>
      </c>
      <c r="F902" t="s">
        <v>9314</v>
      </c>
      <c r="G902" t="s">
        <v>74</v>
      </c>
      <c r="H902" t="s">
        <v>74</v>
      </c>
      <c r="I902" t="s">
        <v>9315</v>
      </c>
      <c r="J902" t="s">
        <v>9316</v>
      </c>
      <c r="K902" t="s">
        <v>74</v>
      </c>
      <c r="L902" t="s">
        <v>74</v>
      </c>
      <c r="M902" t="s">
        <v>77</v>
      </c>
      <c r="N902" t="s">
        <v>78</v>
      </c>
      <c r="O902" t="s">
        <v>74</v>
      </c>
      <c r="P902" t="s">
        <v>74</v>
      </c>
      <c r="Q902" t="s">
        <v>74</v>
      </c>
      <c r="R902" t="s">
        <v>74</v>
      </c>
      <c r="S902" t="s">
        <v>74</v>
      </c>
      <c r="T902" t="s">
        <v>9317</v>
      </c>
      <c r="U902" t="s">
        <v>9318</v>
      </c>
      <c r="V902" t="s">
        <v>9319</v>
      </c>
      <c r="W902" t="s">
        <v>9320</v>
      </c>
      <c r="X902" t="s">
        <v>9321</v>
      </c>
      <c r="Y902" t="s">
        <v>74</v>
      </c>
      <c r="Z902" t="s">
        <v>74</v>
      </c>
      <c r="AA902" t="s">
        <v>9322</v>
      </c>
      <c r="AB902" t="s">
        <v>9323</v>
      </c>
      <c r="AC902" t="s">
        <v>74</v>
      </c>
      <c r="AD902" t="s">
        <v>74</v>
      </c>
      <c r="AE902" t="s">
        <v>74</v>
      </c>
      <c r="AF902" t="s">
        <v>74</v>
      </c>
      <c r="AG902">
        <v>25</v>
      </c>
      <c r="AH902">
        <v>4</v>
      </c>
      <c r="AI902">
        <v>4</v>
      </c>
      <c r="AJ902">
        <v>0</v>
      </c>
      <c r="AK902">
        <v>3</v>
      </c>
      <c r="AL902" t="s">
        <v>1295</v>
      </c>
      <c r="AM902" t="s">
        <v>1296</v>
      </c>
      <c r="AN902" t="s">
        <v>1297</v>
      </c>
      <c r="AO902" t="s">
        <v>9324</v>
      </c>
      <c r="AP902" t="s">
        <v>74</v>
      </c>
      <c r="AQ902" t="s">
        <v>74</v>
      </c>
      <c r="AR902" t="s">
        <v>9325</v>
      </c>
      <c r="AS902" t="s">
        <v>74</v>
      </c>
      <c r="AT902" t="s">
        <v>8947</v>
      </c>
      <c r="AU902">
        <v>1993</v>
      </c>
      <c r="AV902" t="s">
        <v>74</v>
      </c>
      <c r="AW902">
        <v>12</v>
      </c>
      <c r="AX902" t="s">
        <v>74</v>
      </c>
      <c r="AY902" t="s">
        <v>74</v>
      </c>
      <c r="AZ902" t="s">
        <v>74</v>
      </c>
      <c r="BA902" t="s">
        <v>74</v>
      </c>
      <c r="BB902">
        <v>1257</v>
      </c>
      <c r="BC902">
        <v>1262</v>
      </c>
      <c r="BD902" t="s">
        <v>74</v>
      </c>
      <c r="BE902" t="s">
        <v>9326</v>
      </c>
      <c r="BF902" t="str">
        <f>HYPERLINK("http://dx.doi.org/10.1002/jlac.1993199301205","http://dx.doi.org/10.1002/jlac.1993199301205")</f>
        <v>http://dx.doi.org/10.1002/jlac.1993199301205</v>
      </c>
      <c r="BG902" t="s">
        <v>74</v>
      </c>
      <c r="BH902" t="s">
        <v>74</v>
      </c>
      <c r="BI902">
        <v>6</v>
      </c>
      <c r="BJ902" t="s">
        <v>201</v>
      </c>
      <c r="BK902" t="s">
        <v>2528</v>
      </c>
      <c r="BL902" t="s">
        <v>202</v>
      </c>
      <c r="BM902" t="s">
        <v>9327</v>
      </c>
      <c r="BN902" t="s">
        <v>74</v>
      </c>
      <c r="BO902" t="s">
        <v>74</v>
      </c>
      <c r="BP902" t="s">
        <v>74</v>
      </c>
      <c r="BQ902" t="s">
        <v>74</v>
      </c>
      <c r="BR902" t="s">
        <v>96</v>
      </c>
      <c r="BS902" t="s">
        <v>9328</v>
      </c>
      <c r="BT902" t="str">
        <f>HYPERLINK("https%3A%2F%2Fwww.webofscience.com%2Fwos%2Fwoscc%2Ffull-record%2FWOS:A1993MQ14400006","View Full Record in Web of Science")</f>
        <v>View Full Record in Web of Science</v>
      </c>
    </row>
    <row r="903" spans="1:72" x14ac:dyDescent="0.15">
      <c r="A903" t="s">
        <v>72</v>
      </c>
      <c r="B903" t="s">
        <v>9329</v>
      </c>
      <c r="C903" t="s">
        <v>74</v>
      </c>
      <c r="D903" t="s">
        <v>74</v>
      </c>
      <c r="E903" t="s">
        <v>74</v>
      </c>
      <c r="F903" t="s">
        <v>9329</v>
      </c>
      <c r="G903" t="s">
        <v>74</v>
      </c>
      <c r="H903" t="s">
        <v>74</v>
      </c>
      <c r="I903" t="s">
        <v>9330</v>
      </c>
      <c r="J903" t="s">
        <v>1103</v>
      </c>
      <c r="K903" t="s">
        <v>74</v>
      </c>
      <c r="L903" t="s">
        <v>74</v>
      </c>
      <c r="M903" t="s">
        <v>77</v>
      </c>
      <c r="N903" t="s">
        <v>78</v>
      </c>
      <c r="O903" t="s">
        <v>74</v>
      </c>
      <c r="P903" t="s">
        <v>74</v>
      </c>
      <c r="Q903" t="s">
        <v>74</v>
      </c>
      <c r="R903" t="s">
        <v>74</v>
      </c>
      <c r="S903" t="s">
        <v>74</v>
      </c>
      <c r="T903" t="s">
        <v>9331</v>
      </c>
      <c r="U903" t="s">
        <v>9332</v>
      </c>
      <c r="V903" t="s">
        <v>9333</v>
      </c>
      <c r="W903" t="s">
        <v>9334</v>
      </c>
      <c r="X903" t="s">
        <v>4327</v>
      </c>
      <c r="Y903" t="s">
        <v>74</v>
      </c>
      <c r="Z903" t="s">
        <v>74</v>
      </c>
      <c r="AA903" t="s">
        <v>9335</v>
      </c>
      <c r="AB903" t="s">
        <v>9336</v>
      </c>
      <c r="AC903" t="s">
        <v>74</v>
      </c>
      <c r="AD903" t="s">
        <v>74</v>
      </c>
      <c r="AE903" t="s">
        <v>74</v>
      </c>
      <c r="AF903" t="s">
        <v>74</v>
      </c>
      <c r="AG903">
        <v>42</v>
      </c>
      <c r="AH903">
        <v>34</v>
      </c>
      <c r="AI903">
        <v>37</v>
      </c>
      <c r="AJ903">
        <v>0</v>
      </c>
      <c r="AK903">
        <v>11</v>
      </c>
      <c r="AL903" t="s">
        <v>1111</v>
      </c>
      <c r="AM903" t="s">
        <v>1112</v>
      </c>
      <c r="AN903" t="s">
        <v>1113</v>
      </c>
      <c r="AO903" t="s">
        <v>1114</v>
      </c>
      <c r="AP903" t="s">
        <v>74</v>
      </c>
      <c r="AQ903" t="s">
        <v>74</v>
      </c>
      <c r="AR903" t="s">
        <v>1115</v>
      </c>
      <c r="AS903" t="s">
        <v>1116</v>
      </c>
      <c r="AT903" t="s">
        <v>8947</v>
      </c>
      <c r="AU903">
        <v>1993</v>
      </c>
      <c r="AV903">
        <v>102</v>
      </c>
      <c r="AW903" t="s">
        <v>330</v>
      </c>
      <c r="AX903" t="s">
        <v>74</v>
      </c>
      <c r="AY903" t="s">
        <v>74</v>
      </c>
      <c r="AZ903" t="s">
        <v>74</v>
      </c>
      <c r="BA903" t="s">
        <v>74</v>
      </c>
      <c r="BB903">
        <v>105</v>
      </c>
      <c r="BC903">
        <v>114</v>
      </c>
      <c r="BD903" t="s">
        <v>74</v>
      </c>
      <c r="BE903" t="s">
        <v>9337</v>
      </c>
      <c r="BF903" t="str">
        <f>HYPERLINK("http://dx.doi.org/10.3354/meps102105","http://dx.doi.org/10.3354/meps102105")</f>
        <v>http://dx.doi.org/10.3354/meps102105</v>
      </c>
      <c r="BG903" t="s">
        <v>74</v>
      </c>
      <c r="BH903" t="s">
        <v>74</v>
      </c>
      <c r="BI903">
        <v>10</v>
      </c>
      <c r="BJ903" t="s">
        <v>1118</v>
      </c>
      <c r="BK903" t="s">
        <v>93</v>
      </c>
      <c r="BL903" t="s">
        <v>1119</v>
      </c>
      <c r="BM903" t="s">
        <v>9338</v>
      </c>
      <c r="BN903" t="s">
        <v>74</v>
      </c>
      <c r="BO903" t="s">
        <v>334</v>
      </c>
      <c r="BP903" t="s">
        <v>74</v>
      </c>
      <c r="BQ903" t="s">
        <v>74</v>
      </c>
      <c r="BR903" t="s">
        <v>96</v>
      </c>
      <c r="BS903" t="s">
        <v>9339</v>
      </c>
      <c r="BT903" t="str">
        <f>HYPERLINK("https%3A%2F%2Fwww.webofscience.com%2Fwos%2Fwoscc%2Ffull-record%2FWOS:A1993MH48400010","View Full Record in Web of Science")</f>
        <v>View Full Record in Web of Science</v>
      </c>
    </row>
    <row r="904" spans="1:72" x14ac:dyDescent="0.15">
      <c r="A904" t="s">
        <v>72</v>
      </c>
      <c r="B904" t="s">
        <v>9340</v>
      </c>
      <c r="C904" t="s">
        <v>74</v>
      </c>
      <c r="D904" t="s">
        <v>74</v>
      </c>
      <c r="E904" t="s">
        <v>74</v>
      </c>
      <c r="F904" t="s">
        <v>9340</v>
      </c>
      <c r="G904" t="s">
        <v>74</v>
      </c>
      <c r="H904" t="s">
        <v>74</v>
      </c>
      <c r="I904" t="s">
        <v>9341</v>
      </c>
      <c r="J904" t="s">
        <v>1137</v>
      </c>
      <c r="K904" t="s">
        <v>74</v>
      </c>
      <c r="L904" t="s">
        <v>74</v>
      </c>
      <c r="M904" t="s">
        <v>77</v>
      </c>
      <c r="N904" t="s">
        <v>78</v>
      </c>
      <c r="O904" t="s">
        <v>74</v>
      </c>
      <c r="P904" t="s">
        <v>74</v>
      </c>
      <c r="Q904" t="s">
        <v>74</v>
      </c>
      <c r="R904" t="s">
        <v>74</v>
      </c>
      <c r="S904" t="s">
        <v>74</v>
      </c>
      <c r="T904" t="s">
        <v>74</v>
      </c>
      <c r="U904" t="s">
        <v>9342</v>
      </c>
      <c r="V904" t="s">
        <v>9343</v>
      </c>
      <c r="W904" t="s">
        <v>9344</v>
      </c>
      <c r="X904" t="s">
        <v>9345</v>
      </c>
      <c r="Y904" t="s">
        <v>74</v>
      </c>
      <c r="Z904" t="s">
        <v>74</v>
      </c>
      <c r="AA904" t="s">
        <v>74</v>
      </c>
      <c r="AB904" t="s">
        <v>74</v>
      </c>
      <c r="AC904" t="s">
        <v>74</v>
      </c>
      <c r="AD904" t="s">
        <v>74</v>
      </c>
      <c r="AE904" t="s">
        <v>74</v>
      </c>
      <c r="AF904" t="s">
        <v>74</v>
      </c>
      <c r="AG904">
        <v>37</v>
      </c>
      <c r="AH904">
        <v>49</v>
      </c>
      <c r="AI904">
        <v>49</v>
      </c>
      <c r="AJ904">
        <v>0</v>
      </c>
      <c r="AK904">
        <v>4</v>
      </c>
      <c r="AL904" t="s">
        <v>1141</v>
      </c>
      <c r="AM904" t="s">
        <v>1142</v>
      </c>
      <c r="AN904" t="s">
        <v>1143</v>
      </c>
      <c r="AO904" t="s">
        <v>1144</v>
      </c>
      <c r="AP904" t="s">
        <v>74</v>
      </c>
      <c r="AQ904" t="s">
        <v>74</v>
      </c>
      <c r="AR904" t="s">
        <v>1137</v>
      </c>
      <c r="AS904" t="s">
        <v>1145</v>
      </c>
      <c r="AT904" t="s">
        <v>8947</v>
      </c>
      <c r="AU904">
        <v>1993</v>
      </c>
      <c r="AV904">
        <v>28</v>
      </c>
      <c r="AW904">
        <v>5</v>
      </c>
      <c r="AX904" t="s">
        <v>74</v>
      </c>
      <c r="AY904" t="s">
        <v>74</v>
      </c>
      <c r="AZ904" t="s">
        <v>74</v>
      </c>
      <c r="BA904" t="s">
        <v>74</v>
      </c>
      <c r="BB904">
        <v>649</v>
      </c>
      <c r="BC904">
        <v>658</v>
      </c>
      <c r="BD904" t="s">
        <v>74</v>
      </c>
      <c r="BE904" t="s">
        <v>9346</v>
      </c>
      <c r="BF904" t="str">
        <f>HYPERLINK("http://dx.doi.org/10.1111/j.1945-5100.1993.tb00636.x","http://dx.doi.org/10.1111/j.1945-5100.1993.tb00636.x")</f>
        <v>http://dx.doi.org/10.1111/j.1945-5100.1993.tb00636.x</v>
      </c>
      <c r="BG904" t="s">
        <v>74</v>
      </c>
      <c r="BH904" t="s">
        <v>74</v>
      </c>
      <c r="BI904">
        <v>10</v>
      </c>
      <c r="BJ904" t="s">
        <v>265</v>
      </c>
      <c r="BK904" t="s">
        <v>93</v>
      </c>
      <c r="BL904" t="s">
        <v>265</v>
      </c>
      <c r="BM904" t="s">
        <v>9347</v>
      </c>
      <c r="BN904" t="s">
        <v>74</v>
      </c>
      <c r="BO904" t="s">
        <v>74</v>
      </c>
      <c r="BP904" t="s">
        <v>74</v>
      </c>
      <c r="BQ904" t="s">
        <v>74</v>
      </c>
      <c r="BR904" t="s">
        <v>96</v>
      </c>
      <c r="BS904" t="s">
        <v>9348</v>
      </c>
      <c r="BT904" t="str">
        <f>HYPERLINK("https%3A%2F%2Fwww.webofscience.com%2Fwos%2Fwoscc%2Ffull-record%2FWOS:A1993ML32200008","View Full Record in Web of Science")</f>
        <v>View Full Record in Web of Science</v>
      </c>
    </row>
    <row r="905" spans="1:72" x14ac:dyDescent="0.15">
      <c r="A905" t="s">
        <v>72</v>
      </c>
      <c r="B905" t="s">
        <v>9349</v>
      </c>
      <c r="C905" t="s">
        <v>74</v>
      </c>
      <c r="D905" t="s">
        <v>74</v>
      </c>
      <c r="E905" t="s">
        <v>74</v>
      </c>
      <c r="F905" t="s">
        <v>9349</v>
      </c>
      <c r="G905" t="s">
        <v>74</v>
      </c>
      <c r="H905" t="s">
        <v>74</v>
      </c>
      <c r="I905" t="s">
        <v>9350</v>
      </c>
      <c r="J905" t="s">
        <v>9351</v>
      </c>
      <c r="K905" t="s">
        <v>74</v>
      </c>
      <c r="L905" t="s">
        <v>74</v>
      </c>
      <c r="M905" t="s">
        <v>77</v>
      </c>
      <c r="N905" t="s">
        <v>78</v>
      </c>
      <c r="O905" t="s">
        <v>74</v>
      </c>
      <c r="P905" t="s">
        <v>74</v>
      </c>
      <c r="Q905" t="s">
        <v>74</v>
      </c>
      <c r="R905" t="s">
        <v>74</v>
      </c>
      <c r="S905" t="s">
        <v>74</v>
      </c>
      <c r="T905" t="s">
        <v>9352</v>
      </c>
      <c r="U905" t="s">
        <v>9353</v>
      </c>
      <c r="V905" t="s">
        <v>9354</v>
      </c>
      <c r="W905" t="s">
        <v>9355</v>
      </c>
      <c r="X905" t="s">
        <v>9356</v>
      </c>
      <c r="Y905" t="s">
        <v>74</v>
      </c>
      <c r="Z905" t="s">
        <v>74</v>
      </c>
      <c r="AA905" t="s">
        <v>8814</v>
      </c>
      <c r="AB905" t="s">
        <v>8815</v>
      </c>
      <c r="AC905" t="s">
        <v>74</v>
      </c>
      <c r="AD905" t="s">
        <v>74</v>
      </c>
      <c r="AE905" t="s">
        <v>74</v>
      </c>
      <c r="AF905" t="s">
        <v>74</v>
      </c>
      <c r="AG905">
        <v>33</v>
      </c>
      <c r="AH905">
        <v>76</v>
      </c>
      <c r="AI905">
        <v>88</v>
      </c>
      <c r="AJ905">
        <v>1</v>
      </c>
      <c r="AK905">
        <v>32</v>
      </c>
      <c r="AL905" t="s">
        <v>4532</v>
      </c>
      <c r="AM905" t="s">
        <v>84</v>
      </c>
      <c r="AN905" t="s">
        <v>4533</v>
      </c>
      <c r="AO905" t="s">
        <v>9357</v>
      </c>
      <c r="AP905" t="s">
        <v>74</v>
      </c>
      <c r="AQ905" t="s">
        <v>74</v>
      </c>
      <c r="AR905" t="s">
        <v>9358</v>
      </c>
      <c r="AS905" t="s">
        <v>9359</v>
      </c>
      <c r="AT905" t="s">
        <v>8947</v>
      </c>
      <c r="AU905">
        <v>1993</v>
      </c>
      <c r="AV905">
        <v>36</v>
      </c>
      <c r="AW905">
        <v>4</v>
      </c>
      <c r="AX905" t="s">
        <v>74</v>
      </c>
      <c r="AY905" t="s">
        <v>74</v>
      </c>
      <c r="AZ905" t="s">
        <v>74</v>
      </c>
      <c r="BA905" t="s">
        <v>74</v>
      </c>
      <c r="BB905">
        <v>488</v>
      </c>
      <c r="BC905">
        <v>493</v>
      </c>
      <c r="BD905" t="s">
        <v>74</v>
      </c>
      <c r="BE905" t="s">
        <v>9360</v>
      </c>
      <c r="BF905" t="str">
        <f>HYPERLINK("http://dx.doi.org/10.1002/mrd.1080360413","http://dx.doi.org/10.1002/mrd.1080360413")</f>
        <v>http://dx.doi.org/10.1002/mrd.1080360413</v>
      </c>
      <c r="BG905" t="s">
        <v>74</v>
      </c>
      <c r="BH905" t="s">
        <v>74</v>
      </c>
      <c r="BI905">
        <v>6</v>
      </c>
      <c r="BJ905" t="s">
        <v>9361</v>
      </c>
      <c r="BK905" t="s">
        <v>93</v>
      </c>
      <c r="BL905" t="s">
        <v>9361</v>
      </c>
      <c r="BM905" t="s">
        <v>9362</v>
      </c>
      <c r="BN905">
        <v>8305212</v>
      </c>
      <c r="BO905" t="s">
        <v>74</v>
      </c>
      <c r="BP905" t="s">
        <v>74</v>
      </c>
      <c r="BQ905" t="s">
        <v>74</v>
      </c>
      <c r="BR905" t="s">
        <v>96</v>
      </c>
      <c r="BS905" t="s">
        <v>9363</v>
      </c>
      <c r="BT905" t="str">
        <f>HYPERLINK("https%3A%2F%2Fwww.webofscience.com%2Fwos%2Fwoscc%2Ffull-record%2FWOS:A1993MJ62000012","View Full Record in Web of Science")</f>
        <v>View Full Record in Web of Science</v>
      </c>
    </row>
    <row r="906" spans="1:72" x14ac:dyDescent="0.15">
      <c r="A906" t="s">
        <v>72</v>
      </c>
      <c r="B906" t="s">
        <v>9364</v>
      </c>
      <c r="C906" t="s">
        <v>74</v>
      </c>
      <c r="D906" t="s">
        <v>74</v>
      </c>
      <c r="E906" t="s">
        <v>74</v>
      </c>
      <c r="F906" t="s">
        <v>9364</v>
      </c>
      <c r="G906" t="s">
        <v>74</v>
      </c>
      <c r="H906" t="s">
        <v>74</v>
      </c>
      <c r="I906" t="s">
        <v>9365</v>
      </c>
      <c r="J906" t="s">
        <v>76</v>
      </c>
      <c r="K906" t="s">
        <v>74</v>
      </c>
      <c r="L906" t="s">
        <v>74</v>
      </c>
      <c r="M906" t="s">
        <v>77</v>
      </c>
      <c r="N906" t="s">
        <v>78</v>
      </c>
      <c r="O906" t="s">
        <v>74</v>
      </c>
      <c r="P906" t="s">
        <v>74</v>
      </c>
      <c r="Q906" t="s">
        <v>74</v>
      </c>
      <c r="R906" t="s">
        <v>74</v>
      </c>
      <c r="S906" t="s">
        <v>74</v>
      </c>
      <c r="T906" t="s">
        <v>9366</v>
      </c>
      <c r="U906" t="s">
        <v>9367</v>
      </c>
      <c r="V906" t="s">
        <v>9368</v>
      </c>
      <c r="W906" t="s">
        <v>9369</v>
      </c>
      <c r="X906" t="s">
        <v>9370</v>
      </c>
      <c r="Y906" t="s">
        <v>9371</v>
      </c>
      <c r="Z906" t="s">
        <v>74</v>
      </c>
      <c r="AA906" t="s">
        <v>74</v>
      </c>
      <c r="AB906" t="s">
        <v>1676</v>
      </c>
      <c r="AC906" t="s">
        <v>74</v>
      </c>
      <c r="AD906" t="s">
        <v>74</v>
      </c>
      <c r="AE906" t="s">
        <v>74</v>
      </c>
      <c r="AF906" t="s">
        <v>74</v>
      </c>
      <c r="AG906">
        <v>36</v>
      </c>
      <c r="AH906">
        <v>61</v>
      </c>
      <c r="AI906">
        <v>72</v>
      </c>
      <c r="AJ906">
        <v>0</v>
      </c>
      <c r="AK906">
        <v>30</v>
      </c>
      <c r="AL906" t="s">
        <v>83</v>
      </c>
      <c r="AM906" t="s">
        <v>84</v>
      </c>
      <c r="AN906" t="s">
        <v>138</v>
      </c>
      <c r="AO906" t="s">
        <v>86</v>
      </c>
      <c r="AP906" t="s">
        <v>87</v>
      </c>
      <c r="AQ906" t="s">
        <v>74</v>
      </c>
      <c r="AR906" t="s">
        <v>76</v>
      </c>
      <c r="AS906" t="s">
        <v>88</v>
      </c>
      <c r="AT906" t="s">
        <v>8947</v>
      </c>
      <c r="AU906">
        <v>1993</v>
      </c>
      <c r="AV906">
        <v>96</v>
      </c>
      <c r="AW906">
        <v>4</v>
      </c>
      <c r="AX906" t="s">
        <v>74</v>
      </c>
      <c r="AY906" t="s">
        <v>74</v>
      </c>
      <c r="AZ906" t="s">
        <v>74</v>
      </c>
      <c r="BA906" t="s">
        <v>74</v>
      </c>
      <c r="BB906">
        <v>457</v>
      </c>
      <c r="BC906">
        <v>465</v>
      </c>
      <c r="BD906" t="s">
        <v>74</v>
      </c>
      <c r="BE906" t="s">
        <v>9372</v>
      </c>
      <c r="BF906" t="str">
        <f>HYPERLINK("http://dx.doi.org/10.1007/BF00320502","http://dx.doi.org/10.1007/BF00320502")</f>
        <v>http://dx.doi.org/10.1007/BF00320502</v>
      </c>
      <c r="BG906" t="s">
        <v>74</v>
      </c>
      <c r="BH906" t="s">
        <v>74</v>
      </c>
      <c r="BI906">
        <v>9</v>
      </c>
      <c r="BJ906" t="s">
        <v>92</v>
      </c>
      <c r="BK906" t="s">
        <v>93</v>
      </c>
      <c r="BL906" t="s">
        <v>94</v>
      </c>
      <c r="BM906" t="s">
        <v>9373</v>
      </c>
      <c r="BN906">
        <v>28312451</v>
      </c>
      <c r="BO906" t="s">
        <v>74</v>
      </c>
      <c r="BP906" t="s">
        <v>74</v>
      </c>
      <c r="BQ906" t="s">
        <v>74</v>
      </c>
      <c r="BR906" t="s">
        <v>96</v>
      </c>
      <c r="BS906" t="s">
        <v>9374</v>
      </c>
      <c r="BT906" t="str">
        <f>HYPERLINK("https%3A%2F%2Fwww.webofscience.com%2Fwos%2Fwoscc%2Ffull-record%2FWOS:A1993MU37600002","View Full Record in Web of Science")</f>
        <v>View Full Record in Web of Science</v>
      </c>
    </row>
    <row r="907" spans="1:72" x14ac:dyDescent="0.15">
      <c r="A907" t="s">
        <v>72</v>
      </c>
      <c r="B907" t="s">
        <v>9375</v>
      </c>
      <c r="C907" t="s">
        <v>74</v>
      </c>
      <c r="D907" t="s">
        <v>74</v>
      </c>
      <c r="E907" t="s">
        <v>74</v>
      </c>
      <c r="F907" t="s">
        <v>9375</v>
      </c>
      <c r="G907" t="s">
        <v>74</v>
      </c>
      <c r="H907" t="s">
        <v>74</v>
      </c>
      <c r="I907" t="s">
        <v>9376</v>
      </c>
      <c r="J907" t="s">
        <v>76</v>
      </c>
      <c r="K907" t="s">
        <v>74</v>
      </c>
      <c r="L907" t="s">
        <v>74</v>
      </c>
      <c r="M907" t="s">
        <v>77</v>
      </c>
      <c r="N907" t="s">
        <v>78</v>
      </c>
      <c r="O907" t="s">
        <v>74</v>
      </c>
      <c r="P907" t="s">
        <v>74</v>
      </c>
      <c r="Q907" t="s">
        <v>74</v>
      </c>
      <c r="R907" t="s">
        <v>74</v>
      </c>
      <c r="S907" t="s">
        <v>74</v>
      </c>
      <c r="T907" t="s">
        <v>9377</v>
      </c>
      <c r="U907" t="s">
        <v>9378</v>
      </c>
      <c r="V907" t="s">
        <v>9379</v>
      </c>
      <c r="W907" t="s">
        <v>9380</v>
      </c>
      <c r="X907" t="s">
        <v>9381</v>
      </c>
      <c r="Y907" t="s">
        <v>5193</v>
      </c>
      <c r="Z907" t="s">
        <v>74</v>
      </c>
      <c r="AA907" t="s">
        <v>417</v>
      </c>
      <c r="AB907" t="s">
        <v>74</v>
      </c>
      <c r="AC907" t="s">
        <v>74</v>
      </c>
      <c r="AD907" t="s">
        <v>74</v>
      </c>
      <c r="AE907" t="s">
        <v>74</v>
      </c>
      <c r="AF907" t="s">
        <v>74</v>
      </c>
      <c r="AG907">
        <v>46</v>
      </c>
      <c r="AH907">
        <v>113</v>
      </c>
      <c r="AI907">
        <v>124</v>
      </c>
      <c r="AJ907">
        <v>0</v>
      </c>
      <c r="AK907">
        <v>26</v>
      </c>
      <c r="AL907" t="s">
        <v>83</v>
      </c>
      <c r="AM907" t="s">
        <v>84</v>
      </c>
      <c r="AN907" t="s">
        <v>85</v>
      </c>
      <c r="AO907" t="s">
        <v>86</v>
      </c>
      <c r="AP907" t="s">
        <v>87</v>
      </c>
      <c r="AQ907" t="s">
        <v>74</v>
      </c>
      <c r="AR907" t="s">
        <v>76</v>
      </c>
      <c r="AS907" t="s">
        <v>88</v>
      </c>
      <c r="AT907" t="s">
        <v>8947</v>
      </c>
      <c r="AU907">
        <v>1993</v>
      </c>
      <c r="AV907">
        <v>96</v>
      </c>
      <c r="AW907">
        <v>4</v>
      </c>
      <c r="AX907" t="s">
        <v>74</v>
      </c>
      <c r="AY907" t="s">
        <v>74</v>
      </c>
      <c r="AZ907" t="s">
        <v>74</v>
      </c>
      <c r="BA907" t="s">
        <v>74</v>
      </c>
      <c r="BB907">
        <v>508</v>
      </c>
      <c r="BC907">
        <v>516</v>
      </c>
      <c r="BD907" t="s">
        <v>74</v>
      </c>
      <c r="BE907" t="s">
        <v>9382</v>
      </c>
      <c r="BF907" t="str">
        <f>HYPERLINK("http://dx.doi.org/10.1007/BF00320508","http://dx.doi.org/10.1007/BF00320508")</f>
        <v>http://dx.doi.org/10.1007/BF00320508</v>
      </c>
      <c r="BG907" t="s">
        <v>74</v>
      </c>
      <c r="BH907" t="s">
        <v>74</v>
      </c>
      <c r="BI907">
        <v>9</v>
      </c>
      <c r="BJ907" t="s">
        <v>92</v>
      </c>
      <c r="BK907" t="s">
        <v>93</v>
      </c>
      <c r="BL907" t="s">
        <v>94</v>
      </c>
      <c r="BM907" t="s">
        <v>9373</v>
      </c>
      <c r="BN907">
        <v>28312457</v>
      </c>
      <c r="BO907" t="s">
        <v>74</v>
      </c>
      <c r="BP907" t="s">
        <v>74</v>
      </c>
      <c r="BQ907" t="s">
        <v>74</v>
      </c>
      <c r="BR907" t="s">
        <v>96</v>
      </c>
      <c r="BS907" t="s">
        <v>9383</v>
      </c>
      <c r="BT907" t="str">
        <f>HYPERLINK("https%3A%2F%2Fwww.webofscience.com%2Fwos%2Fwoscc%2Ffull-record%2FWOS:A1993MU37600008","View Full Record in Web of Science")</f>
        <v>View Full Record in Web of Science</v>
      </c>
    </row>
    <row r="908" spans="1:72" x14ac:dyDescent="0.15">
      <c r="A908" t="s">
        <v>72</v>
      </c>
      <c r="B908" t="s">
        <v>9384</v>
      </c>
      <c r="C908" t="s">
        <v>74</v>
      </c>
      <c r="D908" t="s">
        <v>74</v>
      </c>
      <c r="E908" t="s">
        <v>74</v>
      </c>
      <c r="F908" t="s">
        <v>9384</v>
      </c>
      <c r="G908" t="s">
        <v>74</v>
      </c>
      <c r="H908" t="s">
        <v>74</v>
      </c>
      <c r="I908" t="s">
        <v>9385</v>
      </c>
      <c r="J908" t="s">
        <v>3446</v>
      </c>
      <c r="K908" t="s">
        <v>74</v>
      </c>
      <c r="L908" t="s">
        <v>74</v>
      </c>
      <c r="M908" t="s">
        <v>77</v>
      </c>
      <c r="N908" t="s">
        <v>78</v>
      </c>
      <c r="O908" t="s">
        <v>74</v>
      </c>
      <c r="P908" t="s">
        <v>74</v>
      </c>
      <c r="Q908" t="s">
        <v>74</v>
      </c>
      <c r="R908" t="s">
        <v>74</v>
      </c>
      <c r="S908" t="s">
        <v>74</v>
      </c>
      <c r="T908" t="s">
        <v>74</v>
      </c>
      <c r="U908" t="s">
        <v>9386</v>
      </c>
      <c r="V908" t="s">
        <v>9387</v>
      </c>
      <c r="W908" t="s">
        <v>9388</v>
      </c>
      <c r="X908" t="s">
        <v>9389</v>
      </c>
      <c r="Y908" t="s">
        <v>9390</v>
      </c>
      <c r="Z908" t="s">
        <v>74</v>
      </c>
      <c r="AA908" t="s">
        <v>9391</v>
      </c>
      <c r="AB908" t="s">
        <v>9392</v>
      </c>
      <c r="AC908" t="s">
        <v>74</v>
      </c>
      <c r="AD908" t="s">
        <v>74</v>
      </c>
      <c r="AE908" t="s">
        <v>74</v>
      </c>
      <c r="AF908" t="s">
        <v>74</v>
      </c>
      <c r="AG908">
        <v>68</v>
      </c>
      <c r="AH908">
        <v>167</v>
      </c>
      <c r="AI908">
        <v>177</v>
      </c>
      <c r="AJ908">
        <v>0</v>
      </c>
      <c r="AK908">
        <v>23</v>
      </c>
      <c r="AL908" t="s">
        <v>284</v>
      </c>
      <c r="AM908" t="s">
        <v>285</v>
      </c>
      <c r="AN908" t="s">
        <v>286</v>
      </c>
      <c r="AO908" t="s">
        <v>3451</v>
      </c>
      <c r="AP908" t="s">
        <v>74</v>
      </c>
      <c r="AQ908" t="s">
        <v>74</v>
      </c>
      <c r="AR908" t="s">
        <v>3446</v>
      </c>
      <c r="AS908" t="s">
        <v>3452</v>
      </c>
      <c r="AT908" t="s">
        <v>8947</v>
      </c>
      <c r="AU908">
        <v>1993</v>
      </c>
      <c r="AV908">
        <v>8</v>
      </c>
      <c r="AW908">
        <v>6</v>
      </c>
      <c r="AX908" t="s">
        <v>74</v>
      </c>
      <c r="AY908" t="s">
        <v>74</v>
      </c>
      <c r="AZ908" t="s">
        <v>74</v>
      </c>
      <c r="BA908" t="s">
        <v>74</v>
      </c>
      <c r="BB908">
        <v>737</v>
      </c>
      <c r="BC908">
        <v>766</v>
      </c>
      <c r="BD908" t="s">
        <v>74</v>
      </c>
      <c r="BE908" t="s">
        <v>9393</v>
      </c>
      <c r="BF908" t="str">
        <f>HYPERLINK("http://dx.doi.org/10.1029/93PA02328","http://dx.doi.org/10.1029/93PA02328")</f>
        <v>http://dx.doi.org/10.1029/93PA02328</v>
      </c>
      <c r="BG908" t="s">
        <v>74</v>
      </c>
      <c r="BH908" t="s">
        <v>74</v>
      </c>
      <c r="BI908">
        <v>30</v>
      </c>
      <c r="BJ908" t="s">
        <v>3454</v>
      </c>
      <c r="BK908" t="s">
        <v>93</v>
      </c>
      <c r="BL908" t="s">
        <v>3455</v>
      </c>
      <c r="BM908" t="s">
        <v>9394</v>
      </c>
      <c r="BN908" t="s">
        <v>74</v>
      </c>
      <c r="BO908" t="s">
        <v>315</v>
      </c>
      <c r="BP908" t="s">
        <v>74</v>
      </c>
      <c r="BQ908" t="s">
        <v>74</v>
      </c>
      <c r="BR908" t="s">
        <v>96</v>
      </c>
      <c r="BS908" t="s">
        <v>9395</v>
      </c>
      <c r="BT908" t="str">
        <f>HYPERLINK("https%3A%2F%2Fwww.webofscience.com%2Fwos%2Fwoscc%2Ffull-record%2FWOS:A1993MM15900003","View Full Record in Web of Science")</f>
        <v>View Full Record in Web of Science</v>
      </c>
    </row>
    <row r="909" spans="1:72" x14ac:dyDescent="0.15">
      <c r="A909" t="s">
        <v>72</v>
      </c>
      <c r="B909" t="s">
        <v>4643</v>
      </c>
      <c r="C909" t="s">
        <v>74</v>
      </c>
      <c r="D909" t="s">
        <v>74</v>
      </c>
      <c r="E909" t="s">
        <v>74</v>
      </c>
      <c r="F909" t="s">
        <v>4643</v>
      </c>
      <c r="G909" t="s">
        <v>74</v>
      </c>
      <c r="H909" t="s">
        <v>74</v>
      </c>
      <c r="I909" t="s">
        <v>9396</v>
      </c>
      <c r="J909" t="s">
        <v>3446</v>
      </c>
      <c r="K909" t="s">
        <v>74</v>
      </c>
      <c r="L909" t="s">
        <v>74</v>
      </c>
      <c r="M909" t="s">
        <v>77</v>
      </c>
      <c r="N909" t="s">
        <v>78</v>
      </c>
      <c r="O909" t="s">
        <v>74</v>
      </c>
      <c r="P909" t="s">
        <v>74</v>
      </c>
      <c r="Q909" t="s">
        <v>74</v>
      </c>
      <c r="R909" t="s">
        <v>74</v>
      </c>
      <c r="S909" t="s">
        <v>74</v>
      </c>
      <c r="T909" t="s">
        <v>74</v>
      </c>
      <c r="U909" t="s">
        <v>9397</v>
      </c>
      <c r="V909" t="s">
        <v>9398</v>
      </c>
      <c r="W909" t="s">
        <v>4647</v>
      </c>
      <c r="X909" t="s">
        <v>4648</v>
      </c>
      <c r="Y909" t="s">
        <v>4649</v>
      </c>
      <c r="Z909" t="s">
        <v>74</v>
      </c>
      <c r="AA909" t="s">
        <v>74</v>
      </c>
      <c r="AB909" t="s">
        <v>74</v>
      </c>
      <c r="AC909" t="s">
        <v>74</v>
      </c>
      <c r="AD909" t="s">
        <v>74</v>
      </c>
      <c r="AE909" t="s">
        <v>74</v>
      </c>
      <c r="AF909" t="s">
        <v>74</v>
      </c>
      <c r="AG909">
        <v>58</v>
      </c>
      <c r="AH909">
        <v>169</v>
      </c>
      <c r="AI909">
        <v>187</v>
      </c>
      <c r="AJ909">
        <v>1</v>
      </c>
      <c r="AK909">
        <v>24</v>
      </c>
      <c r="AL909" t="s">
        <v>284</v>
      </c>
      <c r="AM909" t="s">
        <v>285</v>
      </c>
      <c r="AN909" t="s">
        <v>2642</v>
      </c>
      <c r="AO909" t="s">
        <v>3451</v>
      </c>
      <c r="AP909" t="s">
        <v>74</v>
      </c>
      <c r="AQ909" t="s">
        <v>74</v>
      </c>
      <c r="AR909" t="s">
        <v>3446</v>
      </c>
      <c r="AS909" t="s">
        <v>3452</v>
      </c>
      <c r="AT909" t="s">
        <v>8947</v>
      </c>
      <c r="AU909">
        <v>1993</v>
      </c>
      <c r="AV909">
        <v>8</v>
      </c>
      <c r="AW909">
        <v>6</v>
      </c>
      <c r="AX909" t="s">
        <v>74</v>
      </c>
      <c r="AY909" t="s">
        <v>74</v>
      </c>
      <c r="AZ909" t="s">
        <v>74</v>
      </c>
      <c r="BA909" t="s">
        <v>74</v>
      </c>
      <c r="BB909">
        <v>811</v>
      </c>
      <c r="BC909">
        <v>843</v>
      </c>
      <c r="BD909" t="s">
        <v>74</v>
      </c>
      <c r="BE909" t="s">
        <v>9399</v>
      </c>
      <c r="BF909" t="str">
        <f>HYPERLINK("http://dx.doi.org/10.1029/93PA02196","http://dx.doi.org/10.1029/93PA02196")</f>
        <v>http://dx.doi.org/10.1029/93PA02196</v>
      </c>
      <c r="BG909" t="s">
        <v>74</v>
      </c>
      <c r="BH909" t="s">
        <v>74</v>
      </c>
      <c r="BI909">
        <v>33</v>
      </c>
      <c r="BJ909" t="s">
        <v>3454</v>
      </c>
      <c r="BK909" t="s">
        <v>93</v>
      </c>
      <c r="BL909" t="s">
        <v>3455</v>
      </c>
      <c r="BM909" t="s">
        <v>9394</v>
      </c>
      <c r="BN909" t="s">
        <v>74</v>
      </c>
      <c r="BO909" t="s">
        <v>74</v>
      </c>
      <c r="BP909" t="s">
        <v>74</v>
      </c>
      <c r="BQ909" t="s">
        <v>74</v>
      </c>
      <c r="BR909" t="s">
        <v>96</v>
      </c>
      <c r="BS909" t="s">
        <v>9400</v>
      </c>
      <c r="BT909" t="str">
        <f>HYPERLINK("https%3A%2F%2Fwww.webofscience.com%2Fwos%2Fwoscc%2Ffull-record%2FWOS:A1993MM15900008","View Full Record in Web of Science")</f>
        <v>View Full Record in Web of Science</v>
      </c>
    </row>
    <row r="910" spans="1:72" x14ac:dyDescent="0.15">
      <c r="A910" t="s">
        <v>72</v>
      </c>
      <c r="B910" t="s">
        <v>9401</v>
      </c>
      <c r="C910" t="s">
        <v>74</v>
      </c>
      <c r="D910" t="s">
        <v>74</v>
      </c>
      <c r="E910" t="s">
        <v>74</v>
      </c>
      <c r="F910" t="s">
        <v>9401</v>
      </c>
      <c r="G910" t="s">
        <v>74</v>
      </c>
      <c r="H910" t="s">
        <v>74</v>
      </c>
      <c r="I910" t="s">
        <v>9402</v>
      </c>
      <c r="J910" t="s">
        <v>100</v>
      </c>
      <c r="K910" t="s">
        <v>74</v>
      </c>
      <c r="L910" t="s">
        <v>74</v>
      </c>
      <c r="M910" t="s">
        <v>77</v>
      </c>
      <c r="N910" t="s">
        <v>78</v>
      </c>
      <c r="O910" t="s">
        <v>74</v>
      </c>
      <c r="P910" t="s">
        <v>74</v>
      </c>
      <c r="Q910" t="s">
        <v>74</v>
      </c>
      <c r="R910" t="s">
        <v>74</v>
      </c>
      <c r="S910" t="s">
        <v>74</v>
      </c>
      <c r="T910" t="s">
        <v>9403</v>
      </c>
      <c r="U910" t="s">
        <v>9404</v>
      </c>
      <c r="V910" t="s">
        <v>9405</v>
      </c>
      <c r="W910" t="s">
        <v>9406</v>
      </c>
      <c r="X910" t="s">
        <v>9407</v>
      </c>
      <c r="Y910" t="s">
        <v>74</v>
      </c>
      <c r="Z910" t="s">
        <v>74</v>
      </c>
      <c r="AA910" t="s">
        <v>74</v>
      </c>
      <c r="AB910" t="s">
        <v>74</v>
      </c>
      <c r="AC910" t="s">
        <v>74</v>
      </c>
      <c r="AD910" t="s">
        <v>74</v>
      </c>
      <c r="AE910" t="s">
        <v>74</v>
      </c>
      <c r="AF910" t="s">
        <v>74</v>
      </c>
      <c r="AG910">
        <v>69</v>
      </c>
      <c r="AH910">
        <v>301</v>
      </c>
      <c r="AI910">
        <v>352</v>
      </c>
      <c r="AJ910">
        <v>1</v>
      </c>
      <c r="AK910">
        <v>66</v>
      </c>
      <c r="AL910" t="s">
        <v>108</v>
      </c>
      <c r="AM910" t="s">
        <v>109</v>
      </c>
      <c r="AN910" t="s">
        <v>127</v>
      </c>
      <c r="AO910" t="s">
        <v>111</v>
      </c>
      <c r="AP910" t="s">
        <v>74</v>
      </c>
      <c r="AQ910" t="s">
        <v>74</v>
      </c>
      <c r="AR910" t="s">
        <v>100</v>
      </c>
      <c r="AS910" t="s">
        <v>112</v>
      </c>
      <c r="AT910" t="s">
        <v>8947</v>
      </c>
      <c r="AU910">
        <v>1993</v>
      </c>
      <c r="AV910">
        <v>34</v>
      </c>
      <c r="AW910">
        <v>6</v>
      </c>
      <c r="AX910" t="s">
        <v>74</v>
      </c>
      <c r="AY910" t="s">
        <v>74</v>
      </c>
      <c r="AZ910" t="s">
        <v>74</v>
      </c>
      <c r="BA910" t="s">
        <v>74</v>
      </c>
      <c r="BB910">
        <v>1521</v>
      </c>
      <c r="BC910">
        <v>1533</v>
      </c>
      <c r="BD910" t="s">
        <v>74</v>
      </c>
      <c r="BE910" t="s">
        <v>9408</v>
      </c>
      <c r="BF910" t="str">
        <f>HYPERLINK("http://dx.doi.org/10.1016/S0031-9422(00)90839-2","http://dx.doi.org/10.1016/S0031-9422(00)90839-2")</f>
        <v>http://dx.doi.org/10.1016/S0031-9422(00)90839-2</v>
      </c>
      <c r="BG910" t="s">
        <v>74</v>
      </c>
      <c r="BH910" t="s">
        <v>74</v>
      </c>
      <c r="BI910">
        <v>13</v>
      </c>
      <c r="BJ910" t="s">
        <v>114</v>
      </c>
      <c r="BK910" t="s">
        <v>93</v>
      </c>
      <c r="BL910" t="s">
        <v>114</v>
      </c>
      <c r="BM910" t="s">
        <v>9409</v>
      </c>
      <c r="BN910" t="s">
        <v>74</v>
      </c>
      <c r="BO910" t="s">
        <v>74</v>
      </c>
      <c r="BP910" t="s">
        <v>74</v>
      </c>
      <c r="BQ910" t="s">
        <v>74</v>
      </c>
      <c r="BR910" t="s">
        <v>96</v>
      </c>
      <c r="BS910" t="s">
        <v>9410</v>
      </c>
      <c r="BT910" t="str">
        <f>HYPERLINK("https%3A%2F%2Fwww.webofscience.com%2Fwos%2Fwoscc%2Ffull-record%2FWOS:A1993MN64800012","View Full Record in Web of Science")</f>
        <v>View Full Record in Web of Science</v>
      </c>
    </row>
    <row r="911" spans="1:72" x14ac:dyDescent="0.15">
      <c r="A911" t="s">
        <v>72</v>
      </c>
      <c r="B911" t="s">
        <v>9411</v>
      </c>
      <c r="C911" t="s">
        <v>74</v>
      </c>
      <c r="D911" t="s">
        <v>74</v>
      </c>
      <c r="E911" t="s">
        <v>74</v>
      </c>
      <c r="F911" t="s">
        <v>9411</v>
      </c>
      <c r="G911" t="s">
        <v>74</v>
      </c>
      <c r="H911" t="s">
        <v>74</v>
      </c>
      <c r="I911" t="s">
        <v>9412</v>
      </c>
      <c r="J911" t="s">
        <v>9413</v>
      </c>
      <c r="K911" t="s">
        <v>74</v>
      </c>
      <c r="L911" t="s">
        <v>74</v>
      </c>
      <c r="M911" t="s">
        <v>77</v>
      </c>
      <c r="N911" t="s">
        <v>78</v>
      </c>
      <c r="O911" t="s">
        <v>74</v>
      </c>
      <c r="P911" t="s">
        <v>74</v>
      </c>
      <c r="Q911" t="s">
        <v>74</v>
      </c>
      <c r="R911" t="s">
        <v>74</v>
      </c>
      <c r="S911" t="s">
        <v>74</v>
      </c>
      <c r="T911" t="s">
        <v>74</v>
      </c>
      <c r="U911" t="s">
        <v>9414</v>
      </c>
      <c r="V911" t="s">
        <v>9415</v>
      </c>
      <c r="W911" t="s">
        <v>9416</v>
      </c>
      <c r="X911" t="s">
        <v>9417</v>
      </c>
      <c r="Y911" t="s">
        <v>9418</v>
      </c>
      <c r="Z911" t="s">
        <v>74</v>
      </c>
      <c r="AA911" t="s">
        <v>74</v>
      </c>
      <c r="AB911" t="s">
        <v>74</v>
      </c>
      <c r="AC911" t="s">
        <v>74</v>
      </c>
      <c r="AD911" t="s">
        <v>74</v>
      </c>
      <c r="AE911" t="s">
        <v>74</v>
      </c>
      <c r="AF911" t="s">
        <v>74</v>
      </c>
      <c r="AG911">
        <v>14</v>
      </c>
      <c r="AH911">
        <v>8</v>
      </c>
      <c r="AI911">
        <v>9</v>
      </c>
      <c r="AJ911">
        <v>1</v>
      </c>
      <c r="AK911">
        <v>8</v>
      </c>
      <c r="AL911" t="s">
        <v>9419</v>
      </c>
      <c r="AM911" t="s">
        <v>285</v>
      </c>
      <c r="AN911" t="s">
        <v>9420</v>
      </c>
      <c r="AO911" t="s">
        <v>9421</v>
      </c>
      <c r="AP911" t="s">
        <v>74</v>
      </c>
      <c r="AQ911" t="s">
        <v>74</v>
      </c>
      <c r="AR911" t="s">
        <v>9422</v>
      </c>
      <c r="AS911" t="s">
        <v>9423</v>
      </c>
      <c r="AT911" t="s">
        <v>9424</v>
      </c>
      <c r="AU911">
        <v>1993</v>
      </c>
      <c r="AV911">
        <v>90</v>
      </c>
      <c r="AW911">
        <v>23</v>
      </c>
      <c r="AX911" t="s">
        <v>74</v>
      </c>
      <c r="AY911" t="s">
        <v>74</v>
      </c>
      <c r="AZ911" t="s">
        <v>74</v>
      </c>
      <c r="BA911" t="s">
        <v>74</v>
      </c>
      <c r="BB911">
        <v>11416</v>
      </c>
      <c r="BC911">
        <v>11418</v>
      </c>
      <c r="BD911" t="s">
        <v>74</v>
      </c>
      <c r="BE911" t="s">
        <v>9425</v>
      </c>
      <c r="BF911" t="str">
        <f>HYPERLINK("http://dx.doi.org/10.1073/pnas.90.23.11416","http://dx.doi.org/10.1073/pnas.90.23.11416")</f>
        <v>http://dx.doi.org/10.1073/pnas.90.23.11416</v>
      </c>
      <c r="BG911" t="s">
        <v>74</v>
      </c>
      <c r="BH911" t="s">
        <v>74</v>
      </c>
      <c r="BI911">
        <v>3</v>
      </c>
      <c r="BJ911" t="s">
        <v>402</v>
      </c>
      <c r="BK911" t="s">
        <v>93</v>
      </c>
      <c r="BL911" t="s">
        <v>403</v>
      </c>
      <c r="BM911" t="s">
        <v>9426</v>
      </c>
      <c r="BN911">
        <v>11607442</v>
      </c>
      <c r="BO911" t="s">
        <v>315</v>
      </c>
      <c r="BP911" t="s">
        <v>74</v>
      </c>
      <c r="BQ911" t="s">
        <v>74</v>
      </c>
      <c r="BR911" t="s">
        <v>96</v>
      </c>
      <c r="BS911" t="s">
        <v>9427</v>
      </c>
      <c r="BT911" t="str">
        <f>HYPERLINK("https%3A%2F%2Fwww.webofscience.com%2Fwos%2Fwoscc%2Ffull-record%2FWOS:A1993MK09400109","View Full Record in Web of Science")</f>
        <v>View Full Record in Web of Science</v>
      </c>
    </row>
    <row r="912" spans="1:72" x14ac:dyDescent="0.15">
      <c r="A912" t="s">
        <v>72</v>
      </c>
      <c r="B912" t="s">
        <v>9428</v>
      </c>
      <c r="C912" t="s">
        <v>74</v>
      </c>
      <c r="D912" t="s">
        <v>74</v>
      </c>
      <c r="E912" t="s">
        <v>74</v>
      </c>
      <c r="F912" t="s">
        <v>9428</v>
      </c>
      <c r="G912" t="s">
        <v>74</v>
      </c>
      <c r="H912" t="s">
        <v>74</v>
      </c>
      <c r="I912" t="s">
        <v>843</v>
      </c>
      <c r="J912" t="s">
        <v>9429</v>
      </c>
      <c r="K912" t="s">
        <v>74</v>
      </c>
      <c r="L912" t="s">
        <v>74</v>
      </c>
      <c r="M912" t="s">
        <v>77</v>
      </c>
      <c r="N912" t="s">
        <v>845</v>
      </c>
      <c r="O912" t="s">
        <v>74</v>
      </c>
      <c r="P912" t="s">
        <v>74</v>
      </c>
      <c r="Q912" t="s">
        <v>74</v>
      </c>
      <c r="R912" t="s">
        <v>74</v>
      </c>
      <c r="S912" t="s">
        <v>74</v>
      </c>
      <c r="T912" t="s">
        <v>74</v>
      </c>
      <c r="U912" t="s">
        <v>74</v>
      </c>
      <c r="V912" t="s">
        <v>74</v>
      </c>
      <c r="W912" t="s">
        <v>74</v>
      </c>
      <c r="X912" t="s">
        <v>74</v>
      </c>
      <c r="Y912" t="s">
        <v>9430</v>
      </c>
      <c r="Z912" t="s">
        <v>74</v>
      </c>
      <c r="AA912" t="s">
        <v>74</v>
      </c>
      <c r="AB912" t="s">
        <v>74</v>
      </c>
      <c r="AC912" t="s">
        <v>74</v>
      </c>
      <c r="AD912" t="s">
        <v>74</v>
      </c>
      <c r="AE912" t="s">
        <v>74</v>
      </c>
      <c r="AF912" t="s">
        <v>74</v>
      </c>
      <c r="AG912">
        <v>1</v>
      </c>
      <c r="AH912">
        <v>0</v>
      </c>
      <c r="AI912">
        <v>0</v>
      </c>
      <c r="AJ912">
        <v>0</v>
      </c>
      <c r="AK912">
        <v>0</v>
      </c>
      <c r="AL912" t="s">
        <v>9431</v>
      </c>
      <c r="AM912" t="s">
        <v>305</v>
      </c>
      <c r="AN912" t="s">
        <v>9432</v>
      </c>
      <c r="AO912" t="s">
        <v>9433</v>
      </c>
      <c r="AP912" t="s">
        <v>74</v>
      </c>
      <c r="AQ912" t="s">
        <v>74</v>
      </c>
      <c r="AR912" t="s">
        <v>9434</v>
      </c>
      <c r="AS912" t="s">
        <v>9435</v>
      </c>
      <c r="AT912" t="s">
        <v>8947</v>
      </c>
      <c r="AU912">
        <v>1993</v>
      </c>
      <c r="AV912">
        <v>17</v>
      </c>
      <c r="AW912">
        <v>4</v>
      </c>
      <c r="AX912" t="s">
        <v>74</v>
      </c>
      <c r="AY912" t="s">
        <v>74</v>
      </c>
      <c r="AZ912" t="s">
        <v>74</v>
      </c>
      <c r="BA912" t="s">
        <v>74</v>
      </c>
      <c r="BB912">
        <v>569</v>
      </c>
      <c r="BC912">
        <v>571</v>
      </c>
      <c r="BD912" t="s">
        <v>74</v>
      </c>
      <c r="BE912" t="s">
        <v>9436</v>
      </c>
      <c r="BF912" t="str">
        <f>HYPERLINK("http://dx.doi.org/10.1177/030913259301700421","http://dx.doi.org/10.1177/030913259301700421")</f>
        <v>http://dx.doi.org/10.1177/030913259301700421</v>
      </c>
      <c r="BG912" t="s">
        <v>74</v>
      </c>
      <c r="BH912" t="s">
        <v>74</v>
      </c>
      <c r="BI912">
        <v>3</v>
      </c>
      <c r="BJ912" t="s">
        <v>3065</v>
      </c>
      <c r="BK912" t="s">
        <v>758</v>
      </c>
      <c r="BL912" t="s">
        <v>3065</v>
      </c>
      <c r="BM912" t="s">
        <v>9437</v>
      </c>
      <c r="BN912" t="s">
        <v>74</v>
      </c>
      <c r="BO912" t="s">
        <v>74</v>
      </c>
      <c r="BP912" t="s">
        <v>74</v>
      </c>
      <c r="BQ912" t="s">
        <v>74</v>
      </c>
      <c r="BR912" t="s">
        <v>96</v>
      </c>
      <c r="BS912" t="s">
        <v>9438</v>
      </c>
      <c r="BT912" t="str">
        <f>HYPERLINK("https%3A%2F%2Fwww.webofscience.com%2Fwos%2Fwoscc%2Ffull-record%2FWOS:A1993ML38600022","View Full Record in Web of Science")</f>
        <v>View Full Record in Web of Science</v>
      </c>
    </row>
    <row r="913" spans="1:72" x14ac:dyDescent="0.15">
      <c r="A913" t="s">
        <v>72</v>
      </c>
      <c r="B913" t="s">
        <v>9439</v>
      </c>
      <c r="C913" t="s">
        <v>74</v>
      </c>
      <c r="D913" t="s">
        <v>74</v>
      </c>
      <c r="E913" t="s">
        <v>74</v>
      </c>
      <c r="F913" t="s">
        <v>9439</v>
      </c>
      <c r="G913" t="s">
        <v>74</v>
      </c>
      <c r="H913" t="s">
        <v>74</v>
      </c>
      <c r="I913" t="s">
        <v>9440</v>
      </c>
      <c r="J913" t="s">
        <v>1222</v>
      </c>
      <c r="K913" t="s">
        <v>74</v>
      </c>
      <c r="L913" t="s">
        <v>74</v>
      </c>
      <c r="M913" t="s">
        <v>77</v>
      </c>
      <c r="N913" t="s">
        <v>78</v>
      </c>
      <c r="O913" t="s">
        <v>74</v>
      </c>
      <c r="P913" t="s">
        <v>74</v>
      </c>
      <c r="Q913" t="s">
        <v>74</v>
      </c>
      <c r="R913" t="s">
        <v>74</v>
      </c>
      <c r="S913" t="s">
        <v>74</v>
      </c>
      <c r="T913" t="s">
        <v>9441</v>
      </c>
      <c r="U913" t="s">
        <v>9442</v>
      </c>
      <c r="V913" t="s">
        <v>9443</v>
      </c>
      <c r="W913" t="s">
        <v>74</v>
      </c>
      <c r="X913" t="s">
        <v>74</v>
      </c>
      <c r="Y913" t="s">
        <v>9444</v>
      </c>
      <c r="Z913" t="s">
        <v>74</v>
      </c>
      <c r="AA913" t="s">
        <v>9445</v>
      </c>
      <c r="AB913" t="s">
        <v>9446</v>
      </c>
      <c r="AC913" t="s">
        <v>9447</v>
      </c>
      <c r="AD913" t="s">
        <v>9448</v>
      </c>
      <c r="AE913" t="s">
        <v>74</v>
      </c>
      <c r="AF913" t="s">
        <v>74</v>
      </c>
      <c r="AG913">
        <v>100</v>
      </c>
      <c r="AH913">
        <v>25</v>
      </c>
      <c r="AI913">
        <v>26</v>
      </c>
      <c r="AJ913">
        <v>1</v>
      </c>
      <c r="AK913">
        <v>11</v>
      </c>
      <c r="AL913" t="s">
        <v>9431</v>
      </c>
      <c r="AM913" t="s">
        <v>305</v>
      </c>
      <c r="AN913" t="s">
        <v>9432</v>
      </c>
      <c r="AO913" t="s">
        <v>1229</v>
      </c>
      <c r="AP913" t="s">
        <v>74</v>
      </c>
      <c r="AQ913" t="s">
        <v>74</v>
      </c>
      <c r="AR913" t="s">
        <v>1231</v>
      </c>
      <c r="AS913" t="s">
        <v>1232</v>
      </c>
      <c r="AT913" t="s">
        <v>8947</v>
      </c>
      <c r="AU913">
        <v>1993</v>
      </c>
      <c r="AV913">
        <v>17</v>
      </c>
      <c r="AW913">
        <v>4</v>
      </c>
      <c r="AX913" t="s">
        <v>74</v>
      </c>
      <c r="AY913" t="s">
        <v>74</v>
      </c>
      <c r="AZ913" t="s">
        <v>74</v>
      </c>
      <c r="BA913" t="s">
        <v>74</v>
      </c>
      <c r="BB913">
        <v>391</v>
      </c>
      <c r="BC913">
        <v>412</v>
      </c>
      <c r="BD913" t="s">
        <v>74</v>
      </c>
      <c r="BE913" t="s">
        <v>9449</v>
      </c>
      <c r="BF913" t="str">
        <f>HYPERLINK("http://dx.doi.org/10.1177/030913339301700401","http://dx.doi.org/10.1177/030913339301700401")</f>
        <v>http://dx.doi.org/10.1177/030913339301700401</v>
      </c>
      <c r="BG913" t="s">
        <v>74</v>
      </c>
      <c r="BH913" t="s">
        <v>74</v>
      </c>
      <c r="BI913">
        <v>22</v>
      </c>
      <c r="BJ913" t="s">
        <v>1234</v>
      </c>
      <c r="BK913" t="s">
        <v>93</v>
      </c>
      <c r="BL913" t="s">
        <v>1235</v>
      </c>
      <c r="BM913" t="s">
        <v>9450</v>
      </c>
      <c r="BN913" t="s">
        <v>74</v>
      </c>
      <c r="BO913" t="s">
        <v>74</v>
      </c>
      <c r="BP913" t="s">
        <v>74</v>
      </c>
      <c r="BQ913" t="s">
        <v>74</v>
      </c>
      <c r="BR913" t="s">
        <v>96</v>
      </c>
      <c r="BS913" t="s">
        <v>9451</v>
      </c>
      <c r="BT913" t="str">
        <f>HYPERLINK("https%3A%2F%2Fwww.webofscience.com%2Fwos%2Fwoscc%2Ffull-record%2FWOS:A1993MN53300001","View Full Record in Web of Science")</f>
        <v>View Full Record in Web of Science</v>
      </c>
    </row>
    <row r="914" spans="1:72" x14ac:dyDescent="0.15">
      <c r="A914" t="s">
        <v>72</v>
      </c>
      <c r="B914" t="s">
        <v>9452</v>
      </c>
      <c r="C914" t="s">
        <v>74</v>
      </c>
      <c r="D914" t="s">
        <v>74</v>
      </c>
      <c r="E914" t="s">
        <v>74</v>
      </c>
      <c r="F914" t="s">
        <v>9452</v>
      </c>
      <c r="G914" t="s">
        <v>74</v>
      </c>
      <c r="H914" t="s">
        <v>74</v>
      </c>
      <c r="I914" t="s">
        <v>9453</v>
      </c>
      <c r="J914" t="s">
        <v>1240</v>
      </c>
      <c r="K914" t="s">
        <v>74</v>
      </c>
      <c r="L914" t="s">
        <v>74</v>
      </c>
      <c r="M914" t="s">
        <v>77</v>
      </c>
      <c r="N914" t="s">
        <v>78</v>
      </c>
      <c r="O914" t="s">
        <v>74</v>
      </c>
      <c r="P914" t="s">
        <v>74</v>
      </c>
      <c r="Q914" t="s">
        <v>74</v>
      </c>
      <c r="R914" t="s">
        <v>74</v>
      </c>
      <c r="S914" t="s">
        <v>74</v>
      </c>
      <c r="T914" t="s">
        <v>74</v>
      </c>
      <c r="U914" t="s">
        <v>9454</v>
      </c>
      <c r="V914" t="s">
        <v>9455</v>
      </c>
      <c r="W914" t="s">
        <v>1255</v>
      </c>
      <c r="X914" t="s">
        <v>1256</v>
      </c>
      <c r="Y914" t="s">
        <v>9456</v>
      </c>
      <c r="Z914" t="s">
        <v>74</v>
      </c>
      <c r="AA914" t="s">
        <v>74</v>
      </c>
      <c r="AB914" t="s">
        <v>74</v>
      </c>
      <c r="AC914" t="s">
        <v>74</v>
      </c>
      <c r="AD914" t="s">
        <v>74</v>
      </c>
      <c r="AE914" t="s">
        <v>74</v>
      </c>
      <c r="AF914" t="s">
        <v>74</v>
      </c>
      <c r="AG914">
        <v>56</v>
      </c>
      <c r="AH914">
        <v>42</v>
      </c>
      <c r="AI914">
        <v>46</v>
      </c>
      <c r="AJ914">
        <v>1</v>
      </c>
      <c r="AK914">
        <v>12</v>
      </c>
      <c r="AL914" t="s">
        <v>179</v>
      </c>
      <c r="AM914" t="s">
        <v>180</v>
      </c>
      <c r="AN914" t="s">
        <v>181</v>
      </c>
      <c r="AO914" t="s">
        <v>1244</v>
      </c>
      <c r="AP914" t="s">
        <v>74</v>
      </c>
      <c r="AQ914" t="s">
        <v>74</v>
      </c>
      <c r="AR914" t="s">
        <v>1245</v>
      </c>
      <c r="AS914" t="s">
        <v>1246</v>
      </c>
      <c r="AT914" t="s">
        <v>8947</v>
      </c>
      <c r="AU914">
        <v>1993</v>
      </c>
      <c r="AV914">
        <v>79</v>
      </c>
      <c r="AW914" t="s">
        <v>90</v>
      </c>
      <c r="AX914" t="s">
        <v>74</v>
      </c>
      <c r="AY914" t="s">
        <v>74</v>
      </c>
      <c r="AZ914" t="s">
        <v>74</v>
      </c>
      <c r="BA914" t="s">
        <v>74</v>
      </c>
      <c r="BB914">
        <v>205</v>
      </c>
      <c r="BC914">
        <v>219</v>
      </c>
      <c r="BD914" t="s">
        <v>74</v>
      </c>
      <c r="BE914" t="s">
        <v>9457</v>
      </c>
      <c r="BF914" t="str">
        <f>HYPERLINK("http://dx.doi.org/10.1016/0034-6667(93)90023-N","http://dx.doi.org/10.1016/0034-6667(93)90023-N")</f>
        <v>http://dx.doi.org/10.1016/0034-6667(93)90023-N</v>
      </c>
      <c r="BG914" t="s">
        <v>74</v>
      </c>
      <c r="BH914" t="s">
        <v>74</v>
      </c>
      <c r="BI914">
        <v>15</v>
      </c>
      <c r="BJ914" t="s">
        <v>1249</v>
      </c>
      <c r="BK914" t="s">
        <v>93</v>
      </c>
      <c r="BL914" t="s">
        <v>1249</v>
      </c>
      <c r="BM914" t="s">
        <v>9458</v>
      </c>
      <c r="BN914" t="s">
        <v>74</v>
      </c>
      <c r="BO914" t="s">
        <v>74</v>
      </c>
      <c r="BP914" t="s">
        <v>74</v>
      </c>
      <c r="BQ914" t="s">
        <v>74</v>
      </c>
      <c r="BR914" t="s">
        <v>96</v>
      </c>
      <c r="BS914" t="s">
        <v>9459</v>
      </c>
      <c r="BT914" t="str">
        <f>HYPERLINK("https%3A%2F%2Fwww.webofscience.com%2Fwos%2Fwoscc%2Ffull-record%2FWOS:A1993MP59100002","View Full Record in Web of Science")</f>
        <v>View Full Record in Web of Science</v>
      </c>
    </row>
    <row r="915" spans="1:72" x14ac:dyDescent="0.15">
      <c r="A915" t="s">
        <v>72</v>
      </c>
      <c r="B915" t="s">
        <v>9460</v>
      </c>
      <c r="C915" t="s">
        <v>74</v>
      </c>
      <c r="D915" t="s">
        <v>74</v>
      </c>
      <c r="E915" t="s">
        <v>74</v>
      </c>
      <c r="F915" t="s">
        <v>9460</v>
      </c>
      <c r="G915" t="s">
        <v>74</v>
      </c>
      <c r="H915" t="s">
        <v>74</v>
      </c>
      <c r="I915" t="s">
        <v>9461</v>
      </c>
      <c r="J915" t="s">
        <v>9462</v>
      </c>
      <c r="K915" t="s">
        <v>74</v>
      </c>
      <c r="L915" t="s">
        <v>74</v>
      </c>
      <c r="M915" t="s">
        <v>77</v>
      </c>
      <c r="N915" t="s">
        <v>78</v>
      </c>
      <c r="O915" t="s">
        <v>74</v>
      </c>
      <c r="P915" t="s">
        <v>74</v>
      </c>
      <c r="Q915" t="s">
        <v>74</v>
      </c>
      <c r="R915" t="s">
        <v>74</v>
      </c>
      <c r="S915" t="s">
        <v>74</v>
      </c>
      <c r="T915" t="s">
        <v>74</v>
      </c>
      <c r="U915" t="s">
        <v>9463</v>
      </c>
      <c r="V915" t="s">
        <v>9464</v>
      </c>
      <c r="W915" t="s">
        <v>9465</v>
      </c>
      <c r="X915" t="s">
        <v>9466</v>
      </c>
      <c r="Y915" t="s">
        <v>9467</v>
      </c>
      <c r="Z915" t="s">
        <v>74</v>
      </c>
      <c r="AA915" t="s">
        <v>9468</v>
      </c>
      <c r="AB915" t="s">
        <v>9469</v>
      </c>
      <c r="AC915" t="s">
        <v>74</v>
      </c>
      <c r="AD915" t="s">
        <v>74</v>
      </c>
      <c r="AE915" t="s">
        <v>74</v>
      </c>
      <c r="AF915" t="s">
        <v>74</v>
      </c>
      <c r="AG915">
        <v>91</v>
      </c>
      <c r="AH915">
        <v>53</v>
      </c>
      <c r="AI915">
        <v>58</v>
      </c>
      <c r="AJ915">
        <v>1</v>
      </c>
      <c r="AK915">
        <v>5</v>
      </c>
      <c r="AL915" t="s">
        <v>284</v>
      </c>
      <c r="AM915" t="s">
        <v>285</v>
      </c>
      <c r="AN915" t="s">
        <v>2642</v>
      </c>
      <c r="AO915" t="s">
        <v>9470</v>
      </c>
      <c r="AP915" t="s">
        <v>74</v>
      </c>
      <c r="AQ915" t="s">
        <v>74</v>
      </c>
      <c r="AR915" t="s">
        <v>9462</v>
      </c>
      <c r="AS915" t="s">
        <v>9471</v>
      </c>
      <c r="AT915" t="s">
        <v>8947</v>
      </c>
      <c r="AU915">
        <v>1993</v>
      </c>
      <c r="AV915">
        <v>12</v>
      </c>
      <c r="AW915">
        <v>6</v>
      </c>
      <c r="AX915" t="s">
        <v>74</v>
      </c>
      <c r="AY915" t="s">
        <v>74</v>
      </c>
      <c r="AZ915" t="s">
        <v>74</v>
      </c>
      <c r="BA915" t="s">
        <v>74</v>
      </c>
      <c r="BB915">
        <v>1460</v>
      </c>
      <c r="BC915">
        <v>1478</v>
      </c>
      <c r="BD915" t="s">
        <v>74</v>
      </c>
      <c r="BE915" t="s">
        <v>9472</v>
      </c>
      <c r="BF915" t="str">
        <f>HYPERLINK("http://dx.doi.org/10.1029/93TC02192","http://dx.doi.org/10.1029/93TC02192")</f>
        <v>http://dx.doi.org/10.1029/93TC02192</v>
      </c>
      <c r="BG915" t="s">
        <v>74</v>
      </c>
      <c r="BH915" t="s">
        <v>74</v>
      </c>
      <c r="BI915">
        <v>19</v>
      </c>
      <c r="BJ915" t="s">
        <v>265</v>
      </c>
      <c r="BK915" t="s">
        <v>93</v>
      </c>
      <c r="BL915" t="s">
        <v>265</v>
      </c>
      <c r="BM915" t="s">
        <v>9473</v>
      </c>
      <c r="BN915" t="s">
        <v>74</v>
      </c>
      <c r="BO915" t="s">
        <v>74</v>
      </c>
      <c r="BP915" t="s">
        <v>74</v>
      </c>
      <c r="BQ915" t="s">
        <v>74</v>
      </c>
      <c r="BR915" t="s">
        <v>96</v>
      </c>
      <c r="BS915" t="s">
        <v>9474</v>
      </c>
      <c r="BT915" t="str">
        <f>HYPERLINK("https%3A%2F%2Fwww.webofscience.com%2Fwos%2Fwoscc%2Ffull-record%2FWOS:A1993MP38900012","View Full Record in Web of Science")</f>
        <v>View Full Record in Web of Science</v>
      </c>
    </row>
    <row r="916" spans="1:72" x14ac:dyDescent="0.15">
      <c r="A916" t="s">
        <v>72</v>
      </c>
      <c r="B916" t="s">
        <v>9475</v>
      </c>
      <c r="C916" t="s">
        <v>74</v>
      </c>
      <c r="D916" t="s">
        <v>74</v>
      </c>
      <c r="E916" t="s">
        <v>74</v>
      </c>
      <c r="F916" t="s">
        <v>9475</v>
      </c>
      <c r="G916" t="s">
        <v>74</v>
      </c>
      <c r="H916" t="s">
        <v>74</v>
      </c>
      <c r="I916" t="s">
        <v>9476</v>
      </c>
      <c r="J916" t="s">
        <v>1402</v>
      </c>
      <c r="K916" t="s">
        <v>74</v>
      </c>
      <c r="L916" t="s">
        <v>74</v>
      </c>
      <c r="M916" t="s">
        <v>77</v>
      </c>
      <c r="N916" t="s">
        <v>78</v>
      </c>
      <c r="O916" t="s">
        <v>74</v>
      </c>
      <c r="P916" t="s">
        <v>74</v>
      </c>
      <c r="Q916" t="s">
        <v>74</v>
      </c>
      <c r="R916" t="s">
        <v>74</v>
      </c>
      <c r="S916" t="s">
        <v>74</v>
      </c>
      <c r="T916" t="s">
        <v>74</v>
      </c>
      <c r="U916" t="s">
        <v>9477</v>
      </c>
      <c r="V916" t="s">
        <v>9478</v>
      </c>
      <c r="W916" t="s">
        <v>74</v>
      </c>
      <c r="X916" t="s">
        <v>74</v>
      </c>
      <c r="Y916" t="s">
        <v>9479</v>
      </c>
      <c r="Z916" t="s">
        <v>74</v>
      </c>
      <c r="AA916" t="s">
        <v>74</v>
      </c>
      <c r="AB916" t="s">
        <v>74</v>
      </c>
      <c r="AC916" t="s">
        <v>74</v>
      </c>
      <c r="AD916" t="s">
        <v>74</v>
      </c>
      <c r="AE916" t="s">
        <v>74</v>
      </c>
      <c r="AF916" t="s">
        <v>74</v>
      </c>
      <c r="AG916">
        <v>28</v>
      </c>
      <c r="AH916">
        <v>27</v>
      </c>
      <c r="AI916">
        <v>28</v>
      </c>
      <c r="AJ916">
        <v>2</v>
      </c>
      <c r="AK916">
        <v>8</v>
      </c>
      <c r="AL916" t="s">
        <v>1409</v>
      </c>
      <c r="AM916" t="s">
        <v>305</v>
      </c>
      <c r="AN916" t="s">
        <v>1410</v>
      </c>
      <c r="AO916" t="s">
        <v>1411</v>
      </c>
      <c r="AP916" t="s">
        <v>74</v>
      </c>
      <c r="AQ916" t="s">
        <v>74</v>
      </c>
      <c r="AR916" t="s">
        <v>1402</v>
      </c>
      <c r="AS916" t="s">
        <v>1412</v>
      </c>
      <c r="AT916" t="s">
        <v>9480</v>
      </c>
      <c r="AU916">
        <v>1993</v>
      </c>
      <c r="AV916">
        <v>366</v>
      </c>
      <c r="AW916">
        <v>6453</v>
      </c>
      <c r="AX916" t="s">
        <v>74</v>
      </c>
      <c r="AY916" t="s">
        <v>74</v>
      </c>
      <c r="AZ916" t="s">
        <v>74</v>
      </c>
      <c r="BA916" t="s">
        <v>74</v>
      </c>
      <c r="BB916">
        <v>330</v>
      </c>
      <c r="BC916">
        <v>333</v>
      </c>
      <c r="BD916" t="s">
        <v>74</v>
      </c>
      <c r="BE916" t="s">
        <v>9481</v>
      </c>
      <c r="BF916" t="str">
        <f>HYPERLINK("http://dx.doi.org/10.1038/366330a0","http://dx.doi.org/10.1038/366330a0")</f>
        <v>http://dx.doi.org/10.1038/366330a0</v>
      </c>
      <c r="BG916" t="s">
        <v>74</v>
      </c>
      <c r="BH916" t="s">
        <v>74</v>
      </c>
      <c r="BI916">
        <v>4</v>
      </c>
      <c r="BJ916" t="s">
        <v>402</v>
      </c>
      <c r="BK916" t="s">
        <v>93</v>
      </c>
      <c r="BL916" t="s">
        <v>403</v>
      </c>
      <c r="BM916" t="s">
        <v>9482</v>
      </c>
      <c r="BN916" t="s">
        <v>74</v>
      </c>
      <c r="BO916" t="s">
        <v>74</v>
      </c>
      <c r="BP916" t="s">
        <v>74</v>
      </c>
      <c r="BQ916" t="s">
        <v>74</v>
      </c>
      <c r="BR916" t="s">
        <v>96</v>
      </c>
      <c r="BS916" t="s">
        <v>9483</v>
      </c>
      <c r="BT916" t="str">
        <f>HYPERLINK("https%3A%2F%2Fwww.webofscience.com%2Fwos%2Fwoscc%2Ffull-record%2FWOS:A1993MJ70500044","View Full Record in Web of Science")</f>
        <v>View Full Record in Web of Science</v>
      </c>
    </row>
    <row r="917" spans="1:72" x14ac:dyDescent="0.15">
      <c r="A917" t="s">
        <v>72</v>
      </c>
      <c r="B917" t="s">
        <v>9484</v>
      </c>
      <c r="C917" t="s">
        <v>74</v>
      </c>
      <c r="D917" t="s">
        <v>74</v>
      </c>
      <c r="E917" t="s">
        <v>74</v>
      </c>
      <c r="F917" t="s">
        <v>9484</v>
      </c>
      <c r="G917" t="s">
        <v>74</v>
      </c>
      <c r="H917" t="s">
        <v>74</v>
      </c>
      <c r="I917" t="s">
        <v>9485</v>
      </c>
      <c r="J917" t="s">
        <v>278</v>
      </c>
      <c r="K917" t="s">
        <v>74</v>
      </c>
      <c r="L917" t="s">
        <v>74</v>
      </c>
      <c r="M917" t="s">
        <v>77</v>
      </c>
      <c r="N917" t="s">
        <v>78</v>
      </c>
      <c r="O917" t="s">
        <v>74</v>
      </c>
      <c r="P917" t="s">
        <v>74</v>
      </c>
      <c r="Q917" t="s">
        <v>74</v>
      </c>
      <c r="R917" t="s">
        <v>74</v>
      </c>
      <c r="S917" t="s">
        <v>74</v>
      </c>
      <c r="T917" t="s">
        <v>74</v>
      </c>
      <c r="U917" t="s">
        <v>9486</v>
      </c>
      <c r="V917" t="s">
        <v>9487</v>
      </c>
      <c r="W917" t="s">
        <v>74</v>
      </c>
      <c r="X917" t="s">
        <v>74</v>
      </c>
      <c r="Y917" t="s">
        <v>9488</v>
      </c>
      <c r="Z917" t="s">
        <v>74</v>
      </c>
      <c r="AA917" t="s">
        <v>9489</v>
      </c>
      <c r="AB917" t="s">
        <v>9490</v>
      </c>
      <c r="AC917" t="s">
        <v>74</v>
      </c>
      <c r="AD917" t="s">
        <v>74</v>
      </c>
      <c r="AE917" t="s">
        <v>74</v>
      </c>
      <c r="AF917" t="s">
        <v>74</v>
      </c>
      <c r="AG917">
        <v>38</v>
      </c>
      <c r="AH917">
        <v>24</v>
      </c>
      <c r="AI917">
        <v>24</v>
      </c>
      <c r="AJ917">
        <v>0</v>
      </c>
      <c r="AK917">
        <v>5</v>
      </c>
      <c r="AL917" t="s">
        <v>284</v>
      </c>
      <c r="AM917" t="s">
        <v>285</v>
      </c>
      <c r="AN917" t="s">
        <v>286</v>
      </c>
      <c r="AO917" t="s">
        <v>287</v>
      </c>
      <c r="AP917" t="s">
        <v>74</v>
      </c>
      <c r="AQ917" t="s">
        <v>74</v>
      </c>
      <c r="AR917" t="s">
        <v>288</v>
      </c>
      <c r="AS917" t="s">
        <v>289</v>
      </c>
      <c r="AT917" t="s">
        <v>9491</v>
      </c>
      <c r="AU917">
        <v>1993</v>
      </c>
      <c r="AV917">
        <v>98</v>
      </c>
      <c r="AW917" t="s">
        <v>9492</v>
      </c>
      <c r="AX917" t="s">
        <v>74</v>
      </c>
      <c r="AY917" t="s">
        <v>74</v>
      </c>
      <c r="AZ917" t="s">
        <v>74</v>
      </c>
      <c r="BA917" t="s">
        <v>74</v>
      </c>
      <c r="BB917">
        <v>20483</v>
      </c>
      <c r="BC917">
        <v>20490</v>
      </c>
      <c r="BD917" t="s">
        <v>74</v>
      </c>
      <c r="BE917" t="s">
        <v>9493</v>
      </c>
      <c r="BF917" t="str">
        <f>HYPERLINK("http://dx.doi.org/10.1029/93JD02455","http://dx.doi.org/10.1029/93JD02455")</f>
        <v>http://dx.doi.org/10.1029/93JD02455</v>
      </c>
      <c r="BG917" t="s">
        <v>74</v>
      </c>
      <c r="BH917" t="s">
        <v>74</v>
      </c>
      <c r="BI917">
        <v>8</v>
      </c>
      <c r="BJ917" t="s">
        <v>293</v>
      </c>
      <c r="BK917" t="s">
        <v>93</v>
      </c>
      <c r="BL917" t="s">
        <v>293</v>
      </c>
      <c r="BM917" t="s">
        <v>9494</v>
      </c>
      <c r="BN917" t="s">
        <v>74</v>
      </c>
      <c r="BO917" t="s">
        <v>74</v>
      </c>
      <c r="BP917" t="s">
        <v>74</v>
      </c>
      <c r="BQ917" t="s">
        <v>74</v>
      </c>
      <c r="BR917" t="s">
        <v>96</v>
      </c>
      <c r="BS917" t="s">
        <v>9495</v>
      </c>
      <c r="BT917" t="str">
        <f>HYPERLINK("https%3A%2F%2Fwww.webofscience.com%2Fwos%2Fwoscc%2Ffull-record%2FWOS:A1993MJ29800012","View Full Record in Web of Science")</f>
        <v>View Full Record in Web of Science</v>
      </c>
    </row>
    <row r="918" spans="1:72" x14ac:dyDescent="0.15">
      <c r="A918" t="s">
        <v>72</v>
      </c>
      <c r="B918" t="s">
        <v>9496</v>
      </c>
      <c r="C918" t="s">
        <v>74</v>
      </c>
      <c r="D918" t="s">
        <v>74</v>
      </c>
      <c r="E918" t="s">
        <v>74</v>
      </c>
      <c r="F918" t="s">
        <v>9496</v>
      </c>
      <c r="G918" t="s">
        <v>74</v>
      </c>
      <c r="H918" t="s">
        <v>74</v>
      </c>
      <c r="I918" t="s">
        <v>9497</v>
      </c>
      <c r="J918" t="s">
        <v>338</v>
      </c>
      <c r="K918" t="s">
        <v>74</v>
      </c>
      <c r="L918" t="s">
        <v>74</v>
      </c>
      <c r="M918" t="s">
        <v>77</v>
      </c>
      <c r="N918" t="s">
        <v>78</v>
      </c>
      <c r="O918" t="s">
        <v>74</v>
      </c>
      <c r="P918" t="s">
        <v>74</v>
      </c>
      <c r="Q918" t="s">
        <v>74</v>
      </c>
      <c r="R918" t="s">
        <v>74</v>
      </c>
      <c r="S918" t="s">
        <v>74</v>
      </c>
      <c r="T918" t="s">
        <v>74</v>
      </c>
      <c r="U918" t="s">
        <v>9498</v>
      </c>
      <c r="V918" t="s">
        <v>9499</v>
      </c>
      <c r="W918" t="s">
        <v>74</v>
      </c>
      <c r="X918" t="s">
        <v>74</v>
      </c>
      <c r="Y918" t="s">
        <v>9500</v>
      </c>
      <c r="Z918" t="s">
        <v>74</v>
      </c>
      <c r="AA918" t="s">
        <v>9501</v>
      </c>
      <c r="AB918" t="s">
        <v>9502</v>
      </c>
      <c r="AC918" t="s">
        <v>74</v>
      </c>
      <c r="AD918" t="s">
        <v>74</v>
      </c>
      <c r="AE918" t="s">
        <v>74</v>
      </c>
      <c r="AF918" t="s">
        <v>74</v>
      </c>
      <c r="AG918">
        <v>17</v>
      </c>
      <c r="AH918">
        <v>28</v>
      </c>
      <c r="AI918">
        <v>29</v>
      </c>
      <c r="AJ918">
        <v>0</v>
      </c>
      <c r="AK918">
        <v>2</v>
      </c>
      <c r="AL918" t="s">
        <v>284</v>
      </c>
      <c r="AM918" t="s">
        <v>285</v>
      </c>
      <c r="AN918" t="s">
        <v>2642</v>
      </c>
      <c r="AO918" t="s">
        <v>344</v>
      </c>
      <c r="AP918" t="s">
        <v>74</v>
      </c>
      <c r="AQ918" t="s">
        <v>74</v>
      </c>
      <c r="AR918" t="s">
        <v>345</v>
      </c>
      <c r="AS918" t="s">
        <v>346</v>
      </c>
      <c r="AT918" t="s">
        <v>9503</v>
      </c>
      <c r="AU918">
        <v>1993</v>
      </c>
      <c r="AV918">
        <v>20</v>
      </c>
      <c r="AW918">
        <v>22</v>
      </c>
      <c r="AX918" t="s">
        <v>74</v>
      </c>
      <c r="AY918" t="s">
        <v>74</v>
      </c>
      <c r="AZ918" t="s">
        <v>74</v>
      </c>
      <c r="BA918" t="s">
        <v>74</v>
      </c>
      <c r="BB918">
        <v>2447</v>
      </c>
      <c r="BC918">
        <v>2450</v>
      </c>
      <c r="BD918" t="s">
        <v>74</v>
      </c>
      <c r="BE918" t="s">
        <v>9504</v>
      </c>
      <c r="BF918" t="str">
        <f>HYPERLINK("http://dx.doi.org/10.1029/93GL02999","http://dx.doi.org/10.1029/93GL02999")</f>
        <v>http://dx.doi.org/10.1029/93GL02999</v>
      </c>
      <c r="BG918" t="s">
        <v>74</v>
      </c>
      <c r="BH918" t="s">
        <v>74</v>
      </c>
      <c r="BI918">
        <v>4</v>
      </c>
      <c r="BJ918" t="s">
        <v>187</v>
      </c>
      <c r="BK918" t="s">
        <v>93</v>
      </c>
      <c r="BL918" t="s">
        <v>188</v>
      </c>
      <c r="BM918" t="s">
        <v>9505</v>
      </c>
      <c r="BN918" t="s">
        <v>74</v>
      </c>
      <c r="BO918" t="s">
        <v>74</v>
      </c>
      <c r="BP918" t="s">
        <v>74</v>
      </c>
      <c r="BQ918" t="s">
        <v>74</v>
      </c>
      <c r="BR918" t="s">
        <v>96</v>
      </c>
      <c r="BS918" t="s">
        <v>9506</v>
      </c>
      <c r="BT918" t="str">
        <f>HYPERLINK("https%3A%2F%2Fwww.webofscience.com%2Fwos%2Fwoscc%2Ffull-record%2FWOS:A1993MJ64100009","View Full Record in Web of Science")</f>
        <v>View Full Record in Web of Science</v>
      </c>
    </row>
    <row r="919" spans="1:72" x14ac:dyDescent="0.15">
      <c r="A919" t="s">
        <v>72</v>
      </c>
      <c r="B919" t="s">
        <v>9507</v>
      </c>
      <c r="C919" t="s">
        <v>74</v>
      </c>
      <c r="D919" t="s">
        <v>74</v>
      </c>
      <c r="E919" t="s">
        <v>74</v>
      </c>
      <c r="F919" t="s">
        <v>9507</v>
      </c>
      <c r="G919" t="s">
        <v>74</v>
      </c>
      <c r="H919" t="s">
        <v>74</v>
      </c>
      <c r="I919" t="s">
        <v>9508</v>
      </c>
      <c r="J919" t="s">
        <v>338</v>
      </c>
      <c r="K919" t="s">
        <v>74</v>
      </c>
      <c r="L919" t="s">
        <v>74</v>
      </c>
      <c r="M919" t="s">
        <v>77</v>
      </c>
      <c r="N919" t="s">
        <v>78</v>
      </c>
      <c r="O919" t="s">
        <v>74</v>
      </c>
      <c r="P919" t="s">
        <v>74</v>
      </c>
      <c r="Q919" t="s">
        <v>74</v>
      </c>
      <c r="R919" t="s">
        <v>74</v>
      </c>
      <c r="S919" t="s">
        <v>74</v>
      </c>
      <c r="T919" t="s">
        <v>74</v>
      </c>
      <c r="U919" t="s">
        <v>9509</v>
      </c>
      <c r="V919" t="s">
        <v>9510</v>
      </c>
      <c r="W919" t="s">
        <v>9511</v>
      </c>
      <c r="X919" t="s">
        <v>9512</v>
      </c>
      <c r="Y919" t="s">
        <v>9513</v>
      </c>
      <c r="Z919" t="s">
        <v>74</v>
      </c>
      <c r="AA919" t="s">
        <v>74</v>
      </c>
      <c r="AB919" t="s">
        <v>8757</v>
      </c>
      <c r="AC919" t="s">
        <v>74</v>
      </c>
      <c r="AD919" t="s">
        <v>74</v>
      </c>
      <c r="AE919" t="s">
        <v>74</v>
      </c>
      <c r="AF919" t="s">
        <v>74</v>
      </c>
      <c r="AG919">
        <v>11</v>
      </c>
      <c r="AH919">
        <v>27</v>
      </c>
      <c r="AI919">
        <v>28</v>
      </c>
      <c r="AJ919">
        <v>0</v>
      </c>
      <c r="AK919">
        <v>6</v>
      </c>
      <c r="AL919" t="s">
        <v>284</v>
      </c>
      <c r="AM919" t="s">
        <v>285</v>
      </c>
      <c r="AN919" t="s">
        <v>2642</v>
      </c>
      <c r="AO919" t="s">
        <v>344</v>
      </c>
      <c r="AP919" t="s">
        <v>74</v>
      </c>
      <c r="AQ919" t="s">
        <v>74</v>
      </c>
      <c r="AR919" t="s">
        <v>345</v>
      </c>
      <c r="AS919" t="s">
        <v>346</v>
      </c>
      <c r="AT919" t="s">
        <v>9503</v>
      </c>
      <c r="AU919">
        <v>1993</v>
      </c>
      <c r="AV919">
        <v>20</v>
      </c>
      <c r="AW919">
        <v>22</v>
      </c>
      <c r="AX919" t="s">
        <v>74</v>
      </c>
      <c r="AY919" t="s">
        <v>74</v>
      </c>
      <c r="AZ919" t="s">
        <v>74</v>
      </c>
      <c r="BA919" t="s">
        <v>74</v>
      </c>
      <c r="BB919">
        <v>2451</v>
      </c>
      <c r="BC919">
        <v>2454</v>
      </c>
      <c r="BD919" t="s">
        <v>74</v>
      </c>
      <c r="BE919" t="s">
        <v>9514</v>
      </c>
      <c r="BF919" t="str">
        <f>HYPERLINK("http://dx.doi.org/10.1029/93GL02160","http://dx.doi.org/10.1029/93GL02160")</f>
        <v>http://dx.doi.org/10.1029/93GL02160</v>
      </c>
      <c r="BG919" t="s">
        <v>74</v>
      </c>
      <c r="BH919" t="s">
        <v>74</v>
      </c>
      <c r="BI919">
        <v>4</v>
      </c>
      <c r="BJ919" t="s">
        <v>187</v>
      </c>
      <c r="BK919" t="s">
        <v>93</v>
      </c>
      <c r="BL919" t="s">
        <v>188</v>
      </c>
      <c r="BM919" t="s">
        <v>9505</v>
      </c>
      <c r="BN919" t="s">
        <v>74</v>
      </c>
      <c r="BO919" t="s">
        <v>74</v>
      </c>
      <c r="BP919" t="s">
        <v>74</v>
      </c>
      <c r="BQ919" t="s">
        <v>74</v>
      </c>
      <c r="BR919" t="s">
        <v>96</v>
      </c>
      <c r="BS919" t="s">
        <v>9515</v>
      </c>
      <c r="BT919" t="str">
        <f>HYPERLINK("https%3A%2F%2Fwww.webofscience.com%2Fwos%2Fwoscc%2Ffull-record%2FWOS:A1993MJ64100010","View Full Record in Web of Science")</f>
        <v>View Full Record in Web of Science</v>
      </c>
    </row>
    <row r="920" spans="1:72" x14ac:dyDescent="0.15">
      <c r="A920" t="s">
        <v>72</v>
      </c>
      <c r="B920" t="s">
        <v>9516</v>
      </c>
      <c r="C920" t="s">
        <v>74</v>
      </c>
      <c r="D920" t="s">
        <v>74</v>
      </c>
      <c r="E920" t="s">
        <v>74</v>
      </c>
      <c r="F920" t="s">
        <v>9516</v>
      </c>
      <c r="G920" t="s">
        <v>74</v>
      </c>
      <c r="H920" t="s">
        <v>74</v>
      </c>
      <c r="I920" t="s">
        <v>9517</v>
      </c>
      <c r="J920" t="s">
        <v>338</v>
      </c>
      <c r="K920" t="s">
        <v>74</v>
      </c>
      <c r="L920" t="s">
        <v>74</v>
      </c>
      <c r="M920" t="s">
        <v>77</v>
      </c>
      <c r="N920" t="s">
        <v>78</v>
      </c>
      <c r="O920" t="s">
        <v>74</v>
      </c>
      <c r="P920" t="s">
        <v>74</v>
      </c>
      <c r="Q920" t="s">
        <v>74</v>
      </c>
      <c r="R920" t="s">
        <v>74</v>
      </c>
      <c r="S920" t="s">
        <v>74</v>
      </c>
      <c r="T920" t="s">
        <v>74</v>
      </c>
      <c r="U920" t="s">
        <v>9518</v>
      </c>
      <c r="V920" t="s">
        <v>9519</v>
      </c>
      <c r="W920" t="s">
        <v>9520</v>
      </c>
      <c r="X920" t="s">
        <v>9521</v>
      </c>
      <c r="Y920" t="s">
        <v>9522</v>
      </c>
      <c r="Z920" t="s">
        <v>74</v>
      </c>
      <c r="AA920" t="s">
        <v>74</v>
      </c>
      <c r="AB920" t="s">
        <v>74</v>
      </c>
      <c r="AC920" t="s">
        <v>74</v>
      </c>
      <c r="AD920" t="s">
        <v>74</v>
      </c>
      <c r="AE920" t="s">
        <v>74</v>
      </c>
      <c r="AF920" t="s">
        <v>74</v>
      </c>
      <c r="AG920">
        <v>10</v>
      </c>
      <c r="AH920">
        <v>45</v>
      </c>
      <c r="AI920">
        <v>45</v>
      </c>
      <c r="AJ920">
        <v>0</v>
      </c>
      <c r="AK920">
        <v>4</v>
      </c>
      <c r="AL920" t="s">
        <v>284</v>
      </c>
      <c r="AM920" t="s">
        <v>285</v>
      </c>
      <c r="AN920" t="s">
        <v>2642</v>
      </c>
      <c r="AO920" t="s">
        <v>344</v>
      </c>
      <c r="AP920" t="s">
        <v>74</v>
      </c>
      <c r="AQ920" t="s">
        <v>74</v>
      </c>
      <c r="AR920" t="s">
        <v>345</v>
      </c>
      <c r="AS920" t="s">
        <v>346</v>
      </c>
      <c r="AT920" t="s">
        <v>9503</v>
      </c>
      <c r="AU920">
        <v>1993</v>
      </c>
      <c r="AV920">
        <v>20</v>
      </c>
      <c r="AW920">
        <v>22</v>
      </c>
      <c r="AX920" t="s">
        <v>74</v>
      </c>
      <c r="AY920" t="s">
        <v>74</v>
      </c>
      <c r="AZ920" t="s">
        <v>74</v>
      </c>
      <c r="BA920" t="s">
        <v>74</v>
      </c>
      <c r="BB920">
        <v>2499</v>
      </c>
      <c r="BC920">
        <v>2502</v>
      </c>
      <c r="BD920" t="s">
        <v>74</v>
      </c>
      <c r="BE920" t="s">
        <v>9523</v>
      </c>
      <c r="BF920" t="str">
        <f>HYPERLINK("http://dx.doi.org/10.1029/93GL03118","http://dx.doi.org/10.1029/93GL03118")</f>
        <v>http://dx.doi.org/10.1029/93GL03118</v>
      </c>
      <c r="BG920" t="s">
        <v>74</v>
      </c>
      <c r="BH920" t="s">
        <v>74</v>
      </c>
      <c r="BI920">
        <v>4</v>
      </c>
      <c r="BJ920" t="s">
        <v>187</v>
      </c>
      <c r="BK920" t="s">
        <v>93</v>
      </c>
      <c r="BL920" t="s">
        <v>188</v>
      </c>
      <c r="BM920" t="s">
        <v>9505</v>
      </c>
      <c r="BN920" t="s">
        <v>74</v>
      </c>
      <c r="BO920" t="s">
        <v>74</v>
      </c>
      <c r="BP920" t="s">
        <v>74</v>
      </c>
      <c r="BQ920" t="s">
        <v>74</v>
      </c>
      <c r="BR920" t="s">
        <v>96</v>
      </c>
      <c r="BS920" t="s">
        <v>9524</v>
      </c>
      <c r="BT920" t="str">
        <f>HYPERLINK("https%3A%2F%2Fwww.webofscience.com%2Fwos%2Fwoscc%2Ffull-record%2FWOS:A1993MJ64100025","View Full Record in Web of Science")</f>
        <v>View Full Record in Web of Science</v>
      </c>
    </row>
    <row r="921" spans="1:72" x14ac:dyDescent="0.15">
      <c r="A921" t="s">
        <v>72</v>
      </c>
      <c r="B921" t="s">
        <v>9525</v>
      </c>
      <c r="C921" t="s">
        <v>74</v>
      </c>
      <c r="D921" t="s">
        <v>74</v>
      </c>
      <c r="E921" t="s">
        <v>74</v>
      </c>
      <c r="F921" t="s">
        <v>9525</v>
      </c>
      <c r="G921" t="s">
        <v>74</v>
      </c>
      <c r="H921" t="s">
        <v>74</v>
      </c>
      <c r="I921" t="s">
        <v>9526</v>
      </c>
      <c r="J921" t="s">
        <v>338</v>
      </c>
      <c r="K921" t="s">
        <v>74</v>
      </c>
      <c r="L921" t="s">
        <v>74</v>
      </c>
      <c r="M921" t="s">
        <v>77</v>
      </c>
      <c r="N921" t="s">
        <v>78</v>
      </c>
      <c r="O921" t="s">
        <v>74</v>
      </c>
      <c r="P921" t="s">
        <v>74</v>
      </c>
      <c r="Q921" t="s">
        <v>74</v>
      </c>
      <c r="R921" t="s">
        <v>74</v>
      </c>
      <c r="S921" t="s">
        <v>74</v>
      </c>
      <c r="T921" t="s">
        <v>74</v>
      </c>
      <c r="U921" t="s">
        <v>9527</v>
      </c>
      <c r="V921" t="s">
        <v>9528</v>
      </c>
      <c r="W921" t="s">
        <v>9529</v>
      </c>
      <c r="X921" t="s">
        <v>9530</v>
      </c>
      <c r="Y921" t="s">
        <v>9531</v>
      </c>
      <c r="Z921" t="s">
        <v>74</v>
      </c>
      <c r="AA921" t="s">
        <v>9532</v>
      </c>
      <c r="AB921" t="s">
        <v>9533</v>
      </c>
      <c r="AC921" t="s">
        <v>74</v>
      </c>
      <c r="AD921" t="s">
        <v>74</v>
      </c>
      <c r="AE921" t="s">
        <v>74</v>
      </c>
      <c r="AF921" t="s">
        <v>74</v>
      </c>
      <c r="AG921">
        <v>17</v>
      </c>
      <c r="AH921">
        <v>26</v>
      </c>
      <c r="AI921">
        <v>27</v>
      </c>
      <c r="AJ921">
        <v>0</v>
      </c>
      <c r="AK921">
        <v>2</v>
      </c>
      <c r="AL921" t="s">
        <v>284</v>
      </c>
      <c r="AM921" t="s">
        <v>285</v>
      </c>
      <c r="AN921" t="s">
        <v>2642</v>
      </c>
      <c r="AO921" t="s">
        <v>344</v>
      </c>
      <c r="AP921" t="s">
        <v>74</v>
      </c>
      <c r="AQ921" t="s">
        <v>74</v>
      </c>
      <c r="AR921" t="s">
        <v>345</v>
      </c>
      <c r="AS921" t="s">
        <v>346</v>
      </c>
      <c r="AT921" t="s">
        <v>9503</v>
      </c>
      <c r="AU921">
        <v>1993</v>
      </c>
      <c r="AV921">
        <v>20</v>
      </c>
      <c r="AW921">
        <v>22</v>
      </c>
      <c r="AX921" t="s">
        <v>74</v>
      </c>
      <c r="AY921" t="s">
        <v>74</v>
      </c>
      <c r="AZ921" t="s">
        <v>74</v>
      </c>
      <c r="BA921" t="s">
        <v>74</v>
      </c>
      <c r="BB921">
        <v>2511</v>
      </c>
      <c r="BC921">
        <v>2514</v>
      </c>
      <c r="BD921" t="s">
        <v>74</v>
      </c>
      <c r="BE921" t="s">
        <v>9534</v>
      </c>
      <c r="BF921" t="str">
        <f>HYPERLINK("http://dx.doi.org/10.1029/93GL01690","http://dx.doi.org/10.1029/93GL01690")</f>
        <v>http://dx.doi.org/10.1029/93GL01690</v>
      </c>
      <c r="BG921" t="s">
        <v>74</v>
      </c>
      <c r="BH921" t="s">
        <v>74</v>
      </c>
      <c r="BI921">
        <v>4</v>
      </c>
      <c r="BJ921" t="s">
        <v>187</v>
      </c>
      <c r="BK921" t="s">
        <v>93</v>
      </c>
      <c r="BL921" t="s">
        <v>188</v>
      </c>
      <c r="BM921" t="s">
        <v>9505</v>
      </c>
      <c r="BN921" t="s">
        <v>74</v>
      </c>
      <c r="BO921" t="s">
        <v>74</v>
      </c>
      <c r="BP921" t="s">
        <v>74</v>
      </c>
      <c r="BQ921" t="s">
        <v>74</v>
      </c>
      <c r="BR921" t="s">
        <v>96</v>
      </c>
      <c r="BS921" t="s">
        <v>9535</v>
      </c>
      <c r="BT921" t="str">
        <f>HYPERLINK("https%3A%2F%2Fwww.webofscience.com%2Fwos%2Fwoscc%2Ffull-record%2FWOS:A1993MJ64100028","View Full Record in Web of Science")</f>
        <v>View Full Record in Web of Science</v>
      </c>
    </row>
    <row r="922" spans="1:72" x14ac:dyDescent="0.15">
      <c r="A922" t="s">
        <v>72</v>
      </c>
      <c r="B922" t="s">
        <v>9536</v>
      </c>
      <c r="C922" t="s">
        <v>74</v>
      </c>
      <c r="D922" t="s">
        <v>74</v>
      </c>
      <c r="E922" t="s">
        <v>74</v>
      </c>
      <c r="F922" t="s">
        <v>9536</v>
      </c>
      <c r="G922" t="s">
        <v>74</v>
      </c>
      <c r="H922" t="s">
        <v>74</v>
      </c>
      <c r="I922" t="s">
        <v>9537</v>
      </c>
      <c r="J922" t="s">
        <v>338</v>
      </c>
      <c r="K922" t="s">
        <v>74</v>
      </c>
      <c r="L922" t="s">
        <v>74</v>
      </c>
      <c r="M922" t="s">
        <v>77</v>
      </c>
      <c r="N922" t="s">
        <v>78</v>
      </c>
      <c r="O922" t="s">
        <v>74</v>
      </c>
      <c r="P922" t="s">
        <v>74</v>
      </c>
      <c r="Q922" t="s">
        <v>74</v>
      </c>
      <c r="R922" t="s">
        <v>74</v>
      </c>
      <c r="S922" t="s">
        <v>74</v>
      </c>
      <c r="T922" t="s">
        <v>74</v>
      </c>
      <c r="U922" t="s">
        <v>9538</v>
      </c>
      <c r="V922" t="s">
        <v>9539</v>
      </c>
      <c r="W922" t="s">
        <v>9540</v>
      </c>
      <c r="X922" t="s">
        <v>9541</v>
      </c>
      <c r="Y922" t="s">
        <v>9542</v>
      </c>
      <c r="Z922" t="s">
        <v>74</v>
      </c>
      <c r="AA922" t="s">
        <v>3559</v>
      </c>
      <c r="AB922" t="s">
        <v>74</v>
      </c>
      <c r="AC922" t="s">
        <v>74</v>
      </c>
      <c r="AD922" t="s">
        <v>74</v>
      </c>
      <c r="AE922" t="s">
        <v>74</v>
      </c>
      <c r="AF922" t="s">
        <v>74</v>
      </c>
      <c r="AG922">
        <v>17</v>
      </c>
      <c r="AH922">
        <v>11</v>
      </c>
      <c r="AI922">
        <v>11</v>
      </c>
      <c r="AJ922">
        <v>0</v>
      </c>
      <c r="AK922">
        <v>2</v>
      </c>
      <c r="AL922" t="s">
        <v>284</v>
      </c>
      <c r="AM922" t="s">
        <v>285</v>
      </c>
      <c r="AN922" t="s">
        <v>2642</v>
      </c>
      <c r="AO922" t="s">
        <v>344</v>
      </c>
      <c r="AP922" t="s">
        <v>74</v>
      </c>
      <c r="AQ922" t="s">
        <v>74</v>
      </c>
      <c r="AR922" t="s">
        <v>345</v>
      </c>
      <c r="AS922" t="s">
        <v>346</v>
      </c>
      <c r="AT922" t="s">
        <v>9503</v>
      </c>
      <c r="AU922">
        <v>1993</v>
      </c>
      <c r="AV922">
        <v>20</v>
      </c>
      <c r="AW922">
        <v>22</v>
      </c>
      <c r="AX922" t="s">
        <v>74</v>
      </c>
      <c r="AY922" t="s">
        <v>74</v>
      </c>
      <c r="AZ922" t="s">
        <v>74</v>
      </c>
      <c r="BA922" t="s">
        <v>74</v>
      </c>
      <c r="BB922">
        <v>2535</v>
      </c>
      <c r="BC922">
        <v>2538</v>
      </c>
      <c r="BD922" t="s">
        <v>74</v>
      </c>
      <c r="BE922" t="s">
        <v>9543</v>
      </c>
      <c r="BF922" t="str">
        <f>HYPERLINK("http://dx.doi.org/10.1029/93GL03005","http://dx.doi.org/10.1029/93GL03005")</f>
        <v>http://dx.doi.org/10.1029/93GL03005</v>
      </c>
      <c r="BG922" t="s">
        <v>74</v>
      </c>
      <c r="BH922" t="s">
        <v>74</v>
      </c>
      <c r="BI922">
        <v>4</v>
      </c>
      <c r="BJ922" t="s">
        <v>187</v>
      </c>
      <c r="BK922" t="s">
        <v>93</v>
      </c>
      <c r="BL922" t="s">
        <v>188</v>
      </c>
      <c r="BM922" t="s">
        <v>9505</v>
      </c>
      <c r="BN922" t="s">
        <v>74</v>
      </c>
      <c r="BO922" t="s">
        <v>74</v>
      </c>
      <c r="BP922" t="s">
        <v>74</v>
      </c>
      <c r="BQ922" t="s">
        <v>74</v>
      </c>
      <c r="BR922" t="s">
        <v>96</v>
      </c>
      <c r="BS922" t="s">
        <v>9544</v>
      </c>
      <c r="BT922" t="str">
        <f>HYPERLINK("https%3A%2F%2Fwww.webofscience.com%2Fwos%2Fwoscc%2Ffull-record%2FWOS:A1993MJ64100034","View Full Record in Web of Science")</f>
        <v>View Full Record in Web of Science</v>
      </c>
    </row>
    <row r="923" spans="1:72" x14ac:dyDescent="0.15">
      <c r="A923" t="s">
        <v>72</v>
      </c>
      <c r="B923" t="s">
        <v>9545</v>
      </c>
      <c r="C923" t="s">
        <v>74</v>
      </c>
      <c r="D923" t="s">
        <v>74</v>
      </c>
      <c r="E923" t="s">
        <v>74</v>
      </c>
      <c r="F923" t="s">
        <v>9545</v>
      </c>
      <c r="G923" t="s">
        <v>74</v>
      </c>
      <c r="H923" t="s">
        <v>74</v>
      </c>
      <c r="I923" t="s">
        <v>9546</v>
      </c>
      <c r="J923" t="s">
        <v>338</v>
      </c>
      <c r="K923" t="s">
        <v>74</v>
      </c>
      <c r="L923" t="s">
        <v>74</v>
      </c>
      <c r="M923" t="s">
        <v>77</v>
      </c>
      <c r="N923" t="s">
        <v>78</v>
      </c>
      <c r="O923" t="s">
        <v>74</v>
      </c>
      <c r="P923" t="s">
        <v>74</v>
      </c>
      <c r="Q923" t="s">
        <v>74</v>
      </c>
      <c r="R923" t="s">
        <v>74</v>
      </c>
      <c r="S923" t="s">
        <v>74</v>
      </c>
      <c r="T923" t="s">
        <v>74</v>
      </c>
      <c r="U923" t="s">
        <v>9547</v>
      </c>
      <c r="V923" t="s">
        <v>9548</v>
      </c>
      <c r="W923" t="s">
        <v>74</v>
      </c>
      <c r="X923" t="s">
        <v>74</v>
      </c>
      <c r="Y923" t="s">
        <v>9549</v>
      </c>
      <c r="Z923" t="s">
        <v>74</v>
      </c>
      <c r="AA923" t="s">
        <v>9550</v>
      </c>
      <c r="AB923" t="s">
        <v>9551</v>
      </c>
      <c r="AC923" t="s">
        <v>74</v>
      </c>
      <c r="AD923" t="s">
        <v>74</v>
      </c>
      <c r="AE923" t="s">
        <v>74</v>
      </c>
      <c r="AF923" t="s">
        <v>74</v>
      </c>
      <c r="AG923">
        <v>13</v>
      </c>
      <c r="AH923">
        <v>2</v>
      </c>
      <c r="AI923">
        <v>2</v>
      </c>
      <c r="AJ923">
        <v>0</v>
      </c>
      <c r="AK923">
        <v>0</v>
      </c>
      <c r="AL923" t="s">
        <v>284</v>
      </c>
      <c r="AM923" t="s">
        <v>285</v>
      </c>
      <c r="AN923" t="s">
        <v>2642</v>
      </c>
      <c r="AO923" t="s">
        <v>344</v>
      </c>
      <c r="AP923" t="s">
        <v>74</v>
      </c>
      <c r="AQ923" t="s">
        <v>74</v>
      </c>
      <c r="AR923" t="s">
        <v>345</v>
      </c>
      <c r="AS923" t="s">
        <v>346</v>
      </c>
      <c r="AT923" t="s">
        <v>9503</v>
      </c>
      <c r="AU923">
        <v>1993</v>
      </c>
      <c r="AV923">
        <v>20</v>
      </c>
      <c r="AW923">
        <v>22</v>
      </c>
      <c r="AX923" t="s">
        <v>74</v>
      </c>
      <c r="AY923" t="s">
        <v>74</v>
      </c>
      <c r="AZ923" t="s">
        <v>74</v>
      </c>
      <c r="BA923" t="s">
        <v>74</v>
      </c>
      <c r="BB923">
        <v>2575</v>
      </c>
      <c r="BC923">
        <v>2578</v>
      </c>
      <c r="BD923" t="s">
        <v>74</v>
      </c>
      <c r="BE923" t="s">
        <v>9552</v>
      </c>
      <c r="BF923" t="str">
        <f>HYPERLINK("http://dx.doi.org/10.1029/93GL03003","http://dx.doi.org/10.1029/93GL03003")</f>
        <v>http://dx.doi.org/10.1029/93GL03003</v>
      </c>
      <c r="BG923" t="s">
        <v>74</v>
      </c>
      <c r="BH923" t="s">
        <v>74</v>
      </c>
      <c r="BI923">
        <v>4</v>
      </c>
      <c r="BJ923" t="s">
        <v>187</v>
      </c>
      <c r="BK923" t="s">
        <v>93</v>
      </c>
      <c r="BL923" t="s">
        <v>188</v>
      </c>
      <c r="BM923" t="s">
        <v>9505</v>
      </c>
      <c r="BN923" t="s">
        <v>74</v>
      </c>
      <c r="BO923" t="s">
        <v>74</v>
      </c>
      <c r="BP923" t="s">
        <v>74</v>
      </c>
      <c r="BQ923" t="s">
        <v>74</v>
      </c>
      <c r="BR923" t="s">
        <v>96</v>
      </c>
      <c r="BS923" t="s">
        <v>9553</v>
      </c>
      <c r="BT923" t="str">
        <f>HYPERLINK("https%3A%2F%2Fwww.webofscience.com%2Fwos%2Fwoscc%2Ffull-record%2FWOS:A1993MJ64100044","View Full Record in Web of Science")</f>
        <v>View Full Record in Web of Science</v>
      </c>
    </row>
    <row r="924" spans="1:72" x14ac:dyDescent="0.15">
      <c r="A924" t="s">
        <v>72</v>
      </c>
      <c r="B924" t="s">
        <v>9554</v>
      </c>
      <c r="C924" t="s">
        <v>74</v>
      </c>
      <c r="D924" t="s">
        <v>74</v>
      </c>
      <c r="E924" t="s">
        <v>74</v>
      </c>
      <c r="F924" t="s">
        <v>9554</v>
      </c>
      <c r="G924" t="s">
        <v>74</v>
      </c>
      <c r="H924" t="s">
        <v>74</v>
      </c>
      <c r="I924" t="s">
        <v>9555</v>
      </c>
      <c r="J924" t="s">
        <v>9556</v>
      </c>
      <c r="K924" t="s">
        <v>74</v>
      </c>
      <c r="L924" t="s">
        <v>74</v>
      </c>
      <c r="M924" t="s">
        <v>77</v>
      </c>
      <c r="N924" t="s">
        <v>1188</v>
      </c>
      <c r="O924" t="s">
        <v>9557</v>
      </c>
      <c r="P924" t="s">
        <v>9558</v>
      </c>
      <c r="Q924" t="s">
        <v>9559</v>
      </c>
      <c r="R924" t="s">
        <v>74</v>
      </c>
      <c r="S924" t="s">
        <v>74</v>
      </c>
      <c r="T924" t="s">
        <v>9560</v>
      </c>
      <c r="U924" t="s">
        <v>9561</v>
      </c>
      <c r="V924" t="s">
        <v>9562</v>
      </c>
      <c r="W924" t="s">
        <v>74</v>
      </c>
      <c r="X924" t="s">
        <v>74</v>
      </c>
      <c r="Y924" t="s">
        <v>9563</v>
      </c>
      <c r="Z924" t="s">
        <v>74</v>
      </c>
      <c r="AA924" t="s">
        <v>74</v>
      </c>
      <c r="AB924" t="s">
        <v>74</v>
      </c>
      <c r="AC924" t="s">
        <v>74</v>
      </c>
      <c r="AD924" t="s">
        <v>74</v>
      </c>
      <c r="AE924" t="s">
        <v>74</v>
      </c>
      <c r="AF924" t="s">
        <v>74</v>
      </c>
      <c r="AG924">
        <v>40</v>
      </c>
      <c r="AH924">
        <v>56</v>
      </c>
      <c r="AI924">
        <v>57</v>
      </c>
      <c r="AJ924">
        <v>0</v>
      </c>
      <c r="AK924">
        <v>20</v>
      </c>
      <c r="AL924" t="s">
        <v>179</v>
      </c>
      <c r="AM924" t="s">
        <v>180</v>
      </c>
      <c r="AN924" t="s">
        <v>181</v>
      </c>
      <c r="AO924" t="s">
        <v>9564</v>
      </c>
      <c r="AP924" t="s">
        <v>74</v>
      </c>
      <c r="AQ924" t="s">
        <v>74</v>
      </c>
      <c r="AR924" t="s">
        <v>9565</v>
      </c>
      <c r="AS924" t="s">
        <v>9566</v>
      </c>
      <c r="AT924" t="s">
        <v>9567</v>
      </c>
      <c r="AU924">
        <v>1993</v>
      </c>
      <c r="AV924">
        <v>283</v>
      </c>
      <c r="AW924">
        <v>1</v>
      </c>
      <c r="AX924" t="s">
        <v>74</v>
      </c>
      <c r="AY924" t="s">
        <v>74</v>
      </c>
      <c r="AZ924" t="s">
        <v>74</v>
      </c>
      <c r="BA924" t="s">
        <v>74</v>
      </c>
      <c r="BB924">
        <v>230</v>
      </c>
      <c r="BC924">
        <v>245</v>
      </c>
      <c r="BD924" t="s">
        <v>74</v>
      </c>
      <c r="BE924" t="s">
        <v>9568</v>
      </c>
      <c r="BF924" t="str">
        <f>HYPERLINK("http://dx.doi.org/10.1016/0003-2670(93)85227-B","http://dx.doi.org/10.1016/0003-2670(93)85227-B")</f>
        <v>http://dx.doi.org/10.1016/0003-2670(93)85227-B</v>
      </c>
      <c r="BG924" t="s">
        <v>74</v>
      </c>
      <c r="BH924" t="s">
        <v>74</v>
      </c>
      <c r="BI924">
        <v>16</v>
      </c>
      <c r="BJ924" t="s">
        <v>441</v>
      </c>
      <c r="BK924" t="s">
        <v>1201</v>
      </c>
      <c r="BL924" t="s">
        <v>202</v>
      </c>
      <c r="BM924" t="s">
        <v>9569</v>
      </c>
      <c r="BN924" t="s">
        <v>74</v>
      </c>
      <c r="BO924" t="s">
        <v>74</v>
      </c>
      <c r="BP924" t="s">
        <v>74</v>
      </c>
      <c r="BQ924" t="s">
        <v>74</v>
      </c>
      <c r="BR924" t="s">
        <v>96</v>
      </c>
      <c r="BS924" t="s">
        <v>9570</v>
      </c>
      <c r="BT924" t="str">
        <f>HYPERLINK("https%3A%2F%2Fwww.webofscience.com%2Fwos%2Fwoscc%2Ffull-record%2FWOS:A1993MK02800024","View Full Record in Web of Science")</f>
        <v>View Full Record in Web of Science</v>
      </c>
    </row>
    <row r="925" spans="1:72" x14ac:dyDescent="0.15">
      <c r="A925" t="s">
        <v>72</v>
      </c>
      <c r="B925" t="s">
        <v>9571</v>
      </c>
      <c r="C925" t="s">
        <v>74</v>
      </c>
      <c r="D925" t="s">
        <v>74</v>
      </c>
      <c r="E925" t="s">
        <v>74</v>
      </c>
      <c r="F925" t="s">
        <v>9571</v>
      </c>
      <c r="G925" t="s">
        <v>74</v>
      </c>
      <c r="H925" t="s">
        <v>74</v>
      </c>
      <c r="I925" t="s">
        <v>9572</v>
      </c>
      <c r="J925" t="s">
        <v>352</v>
      </c>
      <c r="K925" t="s">
        <v>74</v>
      </c>
      <c r="L925" t="s">
        <v>74</v>
      </c>
      <c r="M925" t="s">
        <v>77</v>
      </c>
      <c r="N925" t="s">
        <v>78</v>
      </c>
      <c r="O925" t="s">
        <v>74</v>
      </c>
      <c r="P925" t="s">
        <v>74</v>
      </c>
      <c r="Q925" t="s">
        <v>74</v>
      </c>
      <c r="R925" t="s">
        <v>74</v>
      </c>
      <c r="S925" t="s">
        <v>74</v>
      </c>
      <c r="T925" t="s">
        <v>74</v>
      </c>
      <c r="U925" t="s">
        <v>9573</v>
      </c>
      <c r="V925" t="s">
        <v>9574</v>
      </c>
      <c r="W925" t="s">
        <v>9575</v>
      </c>
      <c r="X925" t="s">
        <v>9576</v>
      </c>
      <c r="Y925" t="s">
        <v>9577</v>
      </c>
      <c r="Z925" t="s">
        <v>74</v>
      </c>
      <c r="AA925" t="s">
        <v>9578</v>
      </c>
      <c r="AB925" t="s">
        <v>74</v>
      </c>
      <c r="AC925" t="s">
        <v>74</v>
      </c>
      <c r="AD925" t="s">
        <v>74</v>
      </c>
      <c r="AE925" t="s">
        <v>74</v>
      </c>
      <c r="AF925" t="s">
        <v>74</v>
      </c>
      <c r="AG925">
        <v>21</v>
      </c>
      <c r="AH925">
        <v>21</v>
      </c>
      <c r="AI925">
        <v>21</v>
      </c>
      <c r="AJ925">
        <v>0</v>
      </c>
      <c r="AK925">
        <v>3</v>
      </c>
      <c r="AL925" t="s">
        <v>284</v>
      </c>
      <c r="AM925" t="s">
        <v>285</v>
      </c>
      <c r="AN925" t="s">
        <v>286</v>
      </c>
      <c r="AO925" t="s">
        <v>358</v>
      </c>
      <c r="AP925" t="s">
        <v>359</v>
      </c>
      <c r="AQ925" t="s">
        <v>74</v>
      </c>
      <c r="AR925" t="s">
        <v>360</v>
      </c>
      <c r="AS925" t="s">
        <v>361</v>
      </c>
      <c r="AT925" t="s">
        <v>9567</v>
      </c>
      <c r="AU925">
        <v>1993</v>
      </c>
      <c r="AV925">
        <v>98</v>
      </c>
      <c r="AW925" t="s">
        <v>9579</v>
      </c>
      <c r="AX925" t="s">
        <v>74</v>
      </c>
      <c r="AY925" t="s">
        <v>74</v>
      </c>
      <c r="AZ925" t="s">
        <v>74</v>
      </c>
      <c r="BA925" t="s">
        <v>74</v>
      </c>
      <c r="BB925">
        <v>20307</v>
      </c>
      <c r="BC925">
        <v>20319</v>
      </c>
      <c r="BD925" t="s">
        <v>74</v>
      </c>
      <c r="BE925" t="s">
        <v>9580</v>
      </c>
      <c r="BF925" t="str">
        <f>HYPERLINK("http://dx.doi.org/10.1029/93JC01503","http://dx.doi.org/10.1029/93JC01503")</f>
        <v>http://dx.doi.org/10.1029/93JC01503</v>
      </c>
      <c r="BG925" t="s">
        <v>74</v>
      </c>
      <c r="BH925" t="s">
        <v>74</v>
      </c>
      <c r="BI925">
        <v>13</v>
      </c>
      <c r="BJ925" t="s">
        <v>364</v>
      </c>
      <c r="BK925" t="s">
        <v>93</v>
      </c>
      <c r="BL925" t="s">
        <v>364</v>
      </c>
      <c r="BM925" t="s">
        <v>9581</v>
      </c>
      <c r="BN925" t="s">
        <v>74</v>
      </c>
      <c r="BO925" t="s">
        <v>74</v>
      </c>
      <c r="BP925" t="s">
        <v>74</v>
      </c>
      <c r="BQ925" t="s">
        <v>74</v>
      </c>
      <c r="BR925" t="s">
        <v>96</v>
      </c>
      <c r="BS925" t="s">
        <v>9582</v>
      </c>
      <c r="BT925" t="str">
        <f>HYPERLINK("https%3A%2F%2Fwww.webofscience.com%2Fwos%2Fwoscc%2Ffull-record%2FWOS:A1993MH75000019","View Full Record in Web of Science")</f>
        <v>View Full Record in Web of Science</v>
      </c>
    </row>
    <row r="926" spans="1:72" x14ac:dyDescent="0.15">
      <c r="A926" t="s">
        <v>72</v>
      </c>
      <c r="B926" t="s">
        <v>9583</v>
      </c>
      <c r="C926" t="s">
        <v>74</v>
      </c>
      <c r="D926" t="s">
        <v>74</v>
      </c>
      <c r="E926" t="s">
        <v>74</v>
      </c>
      <c r="F926" t="s">
        <v>9583</v>
      </c>
      <c r="G926" t="s">
        <v>74</v>
      </c>
      <c r="H926" t="s">
        <v>74</v>
      </c>
      <c r="I926" t="s">
        <v>9584</v>
      </c>
      <c r="J926" t="s">
        <v>1287</v>
      </c>
      <c r="K926" t="s">
        <v>74</v>
      </c>
      <c r="L926" t="s">
        <v>74</v>
      </c>
      <c r="M926" t="s">
        <v>77</v>
      </c>
      <c r="N926" t="s">
        <v>78</v>
      </c>
      <c r="O926" t="s">
        <v>74</v>
      </c>
      <c r="P926" t="s">
        <v>74</v>
      </c>
      <c r="Q926" t="s">
        <v>74</v>
      </c>
      <c r="R926" t="s">
        <v>74</v>
      </c>
      <c r="S926" t="s">
        <v>74</v>
      </c>
      <c r="T926" t="s">
        <v>9585</v>
      </c>
      <c r="U926" t="s">
        <v>74</v>
      </c>
      <c r="V926" t="s">
        <v>9586</v>
      </c>
      <c r="W926" t="s">
        <v>74</v>
      </c>
      <c r="X926" t="s">
        <v>74</v>
      </c>
      <c r="Y926" t="s">
        <v>9587</v>
      </c>
      <c r="Z926" t="s">
        <v>74</v>
      </c>
      <c r="AA926" t="s">
        <v>74</v>
      </c>
      <c r="AB926" t="s">
        <v>9588</v>
      </c>
      <c r="AC926" t="s">
        <v>74</v>
      </c>
      <c r="AD926" t="s">
        <v>74</v>
      </c>
      <c r="AE926" t="s">
        <v>74</v>
      </c>
      <c r="AF926" t="s">
        <v>74</v>
      </c>
      <c r="AG926">
        <v>18</v>
      </c>
      <c r="AH926">
        <v>13</v>
      </c>
      <c r="AI926">
        <v>14</v>
      </c>
      <c r="AJ926">
        <v>0</v>
      </c>
      <c r="AK926">
        <v>2</v>
      </c>
      <c r="AL926" t="s">
        <v>1295</v>
      </c>
      <c r="AM926" t="s">
        <v>1296</v>
      </c>
      <c r="AN926" t="s">
        <v>1297</v>
      </c>
      <c r="AO926" t="s">
        <v>1298</v>
      </c>
      <c r="AP926" t="s">
        <v>74</v>
      </c>
      <c r="AQ926" t="s">
        <v>74</v>
      </c>
      <c r="AR926" t="s">
        <v>1299</v>
      </c>
      <c r="AS926" t="s">
        <v>1300</v>
      </c>
      <c r="AT926" t="s">
        <v>9589</v>
      </c>
      <c r="AU926">
        <v>1993</v>
      </c>
      <c r="AV926">
        <v>29</v>
      </c>
      <c r="AW926">
        <v>4</v>
      </c>
      <c r="AX926" t="s">
        <v>74</v>
      </c>
      <c r="AY926" t="s">
        <v>74</v>
      </c>
      <c r="AZ926" t="s">
        <v>74</v>
      </c>
      <c r="BA926" t="s">
        <v>74</v>
      </c>
      <c r="BB926">
        <v>462</v>
      </c>
      <c r="BC926">
        <v>477</v>
      </c>
      <c r="BD926" t="s">
        <v>74</v>
      </c>
      <c r="BE926" t="s">
        <v>74</v>
      </c>
      <c r="BF926" t="s">
        <v>74</v>
      </c>
      <c r="BG926" t="s">
        <v>74</v>
      </c>
      <c r="BH926" t="s">
        <v>74</v>
      </c>
      <c r="BI926">
        <v>16</v>
      </c>
      <c r="BJ926" t="s">
        <v>332</v>
      </c>
      <c r="BK926" t="s">
        <v>93</v>
      </c>
      <c r="BL926" t="s">
        <v>332</v>
      </c>
      <c r="BM926" t="s">
        <v>9590</v>
      </c>
      <c r="BN926">
        <v>23195745</v>
      </c>
      <c r="BO926" t="s">
        <v>74</v>
      </c>
      <c r="BP926" t="s">
        <v>74</v>
      </c>
      <c r="BQ926" t="s">
        <v>74</v>
      </c>
      <c r="BR926" t="s">
        <v>96</v>
      </c>
      <c r="BS926" t="s">
        <v>9591</v>
      </c>
      <c r="BT926" t="str">
        <f>HYPERLINK("https%3A%2F%2Fwww.webofscience.com%2Fwos%2Fwoscc%2Ffull-record%2FWOS:A1993MJ13700012","View Full Record in Web of Science")</f>
        <v>View Full Record in Web of Science</v>
      </c>
    </row>
    <row r="927" spans="1:72" x14ac:dyDescent="0.15">
      <c r="A927" t="s">
        <v>72</v>
      </c>
      <c r="B927" t="s">
        <v>9592</v>
      </c>
      <c r="C927" t="s">
        <v>74</v>
      </c>
      <c r="D927" t="s">
        <v>74</v>
      </c>
      <c r="E927" t="s">
        <v>74</v>
      </c>
      <c r="F927" t="s">
        <v>9592</v>
      </c>
      <c r="G927" t="s">
        <v>74</v>
      </c>
      <c r="H927" t="s">
        <v>74</v>
      </c>
      <c r="I927" t="s">
        <v>9593</v>
      </c>
      <c r="J927" t="s">
        <v>995</v>
      </c>
      <c r="K927" t="s">
        <v>74</v>
      </c>
      <c r="L927" t="s">
        <v>74</v>
      </c>
      <c r="M927" t="s">
        <v>77</v>
      </c>
      <c r="N927" t="s">
        <v>78</v>
      </c>
      <c r="O927" t="s">
        <v>74</v>
      </c>
      <c r="P927" t="s">
        <v>74</v>
      </c>
      <c r="Q927" t="s">
        <v>74</v>
      </c>
      <c r="R927" t="s">
        <v>74</v>
      </c>
      <c r="S927" t="s">
        <v>74</v>
      </c>
      <c r="T927" t="s">
        <v>74</v>
      </c>
      <c r="U927" t="s">
        <v>9594</v>
      </c>
      <c r="V927" t="s">
        <v>9595</v>
      </c>
      <c r="W927" t="s">
        <v>74</v>
      </c>
      <c r="X927" t="s">
        <v>74</v>
      </c>
      <c r="Y927" t="s">
        <v>9596</v>
      </c>
      <c r="Z927" t="s">
        <v>74</v>
      </c>
      <c r="AA927" t="s">
        <v>9597</v>
      </c>
      <c r="AB927" t="s">
        <v>9598</v>
      </c>
      <c r="AC927" t="s">
        <v>74</v>
      </c>
      <c r="AD927" t="s">
        <v>74</v>
      </c>
      <c r="AE927" t="s">
        <v>74</v>
      </c>
      <c r="AF927" t="s">
        <v>74</v>
      </c>
      <c r="AG927">
        <v>52</v>
      </c>
      <c r="AH927">
        <v>27</v>
      </c>
      <c r="AI927">
        <v>28</v>
      </c>
      <c r="AJ927">
        <v>0</v>
      </c>
      <c r="AK927">
        <v>7</v>
      </c>
      <c r="AL927" t="s">
        <v>1002</v>
      </c>
      <c r="AM927" t="s">
        <v>285</v>
      </c>
      <c r="AN927" t="s">
        <v>1003</v>
      </c>
      <c r="AO927" t="s">
        <v>1004</v>
      </c>
      <c r="AP927" t="s">
        <v>74</v>
      </c>
      <c r="AQ927" t="s">
        <v>74</v>
      </c>
      <c r="AR927" t="s">
        <v>1005</v>
      </c>
      <c r="AS927" t="s">
        <v>1006</v>
      </c>
      <c r="AT927" t="s">
        <v>9599</v>
      </c>
      <c r="AU927">
        <v>1993</v>
      </c>
      <c r="AV927">
        <v>97</v>
      </c>
      <c r="AW927">
        <v>45</v>
      </c>
      <c r="AX927" t="s">
        <v>74</v>
      </c>
      <c r="AY927" t="s">
        <v>74</v>
      </c>
      <c r="AZ927" t="s">
        <v>74</v>
      </c>
      <c r="BA927" t="s">
        <v>74</v>
      </c>
      <c r="BB927">
        <v>11699</v>
      </c>
      <c r="BC927">
        <v>11705</v>
      </c>
      <c r="BD927" t="s">
        <v>74</v>
      </c>
      <c r="BE927" t="s">
        <v>9600</v>
      </c>
      <c r="BF927" t="str">
        <f>HYPERLINK("http://dx.doi.org/10.1021/j100147a025","http://dx.doi.org/10.1021/j100147a025")</f>
        <v>http://dx.doi.org/10.1021/j100147a025</v>
      </c>
      <c r="BG927" t="s">
        <v>74</v>
      </c>
      <c r="BH927" t="s">
        <v>74</v>
      </c>
      <c r="BI927">
        <v>7</v>
      </c>
      <c r="BJ927" t="s">
        <v>1008</v>
      </c>
      <c r="BK927" t="s">
        <v>93</v>
      </c>
      <c r="BL927" t="s">
        <v>202</v>
      </c>
      <c r="BM927" t="s">
        <v>9601</v>
      </c>
      <c r="BN927" t="s">
        <v>74</v>
      </c>
      <c r="BO927" t="s">
        <v>74</v>
      </c>
      <c r="BP927" t="s">
        <v>74</v>
      </c>
      <c r="BQ927" t="s">
        <v>74</v>
      </c>
      <c r="BR927" t="s">
        <v>96</v>
      </c>
      <c r="BS927" t="s">
        <v>9602</v>
      </c>
      <c r="BT927" t="str">
        <f>HYPERLINK("https%3A%2F%2Fwww.webofscience.com%2Fwos%2Fwoscc%2Ffull-record%2FWOS:A1993MG29900025","View Full Record in Web of Science")</f>
        <v>View Full Record in Web of Science</v>
      </c>
    </row>
    <row r="928" spans="1:72" x14ac:dyDescent="0.15">
      <c r="A928" t="s">
        <v>72</v>
      </c>
      <c r="B928" t="s">
        <v>9603</v>
      </c>
      <c r="C928" t="s">
        <v>74</v>
      </c>
      <c r="D928" t="s">
        <v>74</v>
      </c>
      <c r="E928" t="s">
        <v>74</v>
      </c>
      <c r="F928" t="s">
        <v>9603</v>
      </c>
      <c r="G928" t="s">
        <v>74</v>
      </c>
      <c r="H928" t="s">
        <v>74</v>
      </c>
      <c r="I928" t="s">
        <v>9604</v>
      </c>
      <c r="J928" t="s">
        <v>9605</v>
      </c>
      <c r="K928" t="s">
        <v>74</v>
      </c>
      <c r="L928" t="s">
        <v>74</v>
      </c>
      <c r="M928" t="s">
        <v>77</v>
      </c>
      <c r="N928" t="s">
        <v>78</v>
      </c>
      <c r="O928" t="s">
        <v>74</v>
      </c>
      <c r="P928" t="s">
        <v>74</v>
      </c>
      <c r="Q928" t="s">
        <v>74</v>
      </c>
      <c r="R928" t="s">
        <v>74</v>
      </c>
      <c r="S928" t="s">
        <v>74</v>
      </c>
      <c r="T928" t="s">
        <v>74</v>
      </c>
      <c r="U928" t="s">
        <v>9606</v>
      </c>
      <c r="V928" t="s">
        <v>74</v>
      </c>
      <c r="W928" t="s">
        <v>9607</v>
      </c>
      <c r="X928" t="s">
        <v>9608</v>
      </c>
      <c r="Y928" t="s">
        <v>74</v>
      </c>
      <c r="Z928" t="s">
        <v>74</v>
      </c>
      <c r="AA928" t="s">
        <v>74</v>
      </c>
      <c r="AB928" t="s">
        <v>74</v>
      </c>
      <c r="AC928" t="s">
        <v>74</v>
      </c>
      <c r="AD928" t="s">
        <v>74</v>
      </c>
      <c r="AE928" t="s">
        <v>74</v>
      </c>
      <c r="AF928" t="s">
        <v>74</v>
      </c>
      <c r="AG928">
        <v>16</v>
      </c>
      <c r="AH928">
        <v>43</v>
      </c>
      <c r="AI928">
        <v>45</v>
      </c>
      <c r="AJ928">
        <v>0</v>
      </c>
      <c r="AK928">
        <v>0</v>
      </c>
      <c r="AL928" t="s">
        <v>9609</v>
      </c>
      <c r="AM928" t="s">
        <v>305</v>
      </c>
      <c r="AN928" t="s">
        <v>9610</v>
      </c>
      <c r="AO928" t="s">
        <v>9611</v>
      </c>
      <c r="AP928" t="s">
        <v>74</v>
      </c>
      <c r="AQ928" t="s">
        <v>74</v>
      </c>
      <c r="AR928" t="s">
        <v>9605</v>
      </c>
      <c r="AS928" t="s">
        <v>9612</v>
      </c>
      <c r="AT928" t="s">
        <v>9613</v>
      </c>
      <c r="AU928">
        <v>1993</v>
      </c>
      <c r="AV928">
        <v>342</v>
      </c>
      <c r="AW928">
        <v>8880</v>
      </c>
      <c r="AX928" t="s">
        <v>74</v>
      </c>
      <c r="AY928" t="s">
        <v>74</v>
      </c>
      <c r="AZ928" t="s">
        <v>74</v>
      </c>
      <c r="BA928" t="s">
        <v>74</v>
      </c>
      <c r="BB928">
        <v>1156</v>
      </c>
      <c r="BC928">
        <v>1158</v>
      </c>
      <c r="BD928" t="s">
        <v>74</v>
      </c>
      <c r="BE928" t="s">
        <v>9614</v>
      </c>
      <c r="BF928" t="str">
        <f>HYPERLINK("http://dx.doi.org/10.1016/0140-6736(93)92130-L","http://dx.doi.org/10.1016/0140-6736(93)92130-L")</f>
        <v>http://dx.doi.org/10.1016/0140-6736(93)92130-L</v>
      </c>
      <c r="BG928" t="s">
        <v>74</v>
      </c>
      <c r="BH928" t="s">
        <v>74</v>
      </c>
      <c r="BI928">
        <v>3</v>
      </c>
      <c r="BJ928" t="s">
        <v>312</v>
      </c>
      <c r="BK928" t="s">
        <v>93</v>
      </c>
      <c r="BL928" t="s">
        <v>313</v>
      </c>
      <c r="BM928" t="s">
        <v>9615</v>
      </c>
      <c r="BN928">
        <v>7901482</v>
      </c>
      <c r="BO928" t="s">
        <v>74</v>
      </c>
      <c r="BP928" t="s">
        <v>74</v>
      </c>
      <c r="BQ928" t="s">
        <v>74</v>
      </c>
      <c r="BR928" t="s">
        <v>96</v>
      </c>
      <c r="BS928" t="s">
        <v>9616</v>
      </c>
      <c r="BT928" t="str">
        <f>HYPERLINK("https%3A%2F%2Fwww.webofscience.com%2Fwos%2Fwoscc%2Ffull-record%2FWOS:A1993MF19800016","View Full Record in Web of Science")</f>
        <v>View Full Record in Web of Science</v>
      </c>
    </row>
    <row r="929" spans="1:72" x14ac:dyDescent="0.15">
      <c r="A929" t="s">
        <v>72</v>
      </c>
      <c r="B929" t="s">
        <v>9617</v>
      </c>
      <c r="C929" t="s">
        <v>74</v>
      </c>
      <c r="D929" t="s">
        <v>74</v>
      </c>
      <c r="E929" t="s">
        <v>74</v>
      </c>
      <c r="F929" t="s">
        <v>9617</v>
      </c>
      <c r="G929" t="s">
        <v>74</v>
      </c>
      <c r="H929" t="s">
        <v>74</v>
      </c>
      <c r="I929" t="s">
        <v>9618</v>
      </c>
      <c r="J929" t="s">
        <v>6992</v>
      </c>
      <c r="K929" t="s">
        <v>74</v>
      </c>
      <c r="L929" t="s">
        <v>74</v>
      </c>
      <c r="M929" t="s">
        <v>77</v>
      </c>
      <c r="N929" t="s">
        <v>78</v>
      </c>
      <c r="O929" t="s">
        <v>74</v>
      </c>
      <c r="P929" t="s">
        <v>74</v>
      </c>
      <c r="Q929" t="s">
        <v>74</v>
      </c>
      <c r="R929" t="s">
        <v>74</v>
      </c>
      <c r="S929" t="s">
        <v>74</v>
      </c>
      <c r="T929" t="s">
        <v>74</v>
      </c>
      <c r="U929" t="s">
        <v>74</v>
      </c>
      <c r="V929" t="s">
        <v>9619</v>
      </c>
      <c r="W929" t="s">
        <v>74</v>
      </c>
      <c r="X929" t="s">
        <v>74</v>
      </c>
      <c r="Y929" t="s">
        <v>9620</v>
      </c>
      <c r="Z929" t="s">
        <v>74</v>
      </c>
      <c r="AA929" t="s">
        <v>74</v>
      </c>
      <c r="AB929" t="s">
        <v>74</v>
      </c>
      <c r="AC929" t="s">
        <v>74</v>
      </c>
      <c r="AD929" t="s">
        <v>74</v>
      </c>
      <c r="AE929" t="s">
        <v>74</v>
      </c>
      <c r="AF929" t="s">
        <v>74</v>
      </c>
      <c r="AG929">
        <v>8</v>
      </c>
      <c r="AH929">
        <v>5</v>
      </c>
      <c r="AI929">
        <v>5</v>
      </c>
      <c r="AJ929">
        <v>0</v>
      </c>
      <c r="AK929">
        <v>1</v>
      </c>
      <c r="AL929" t="s">
        <v>7025</v>
      </c>
      <c r="AM929" t="s">
        <v>109</v>
      </c>
      <c r="AN929" t="s">
        <v>7040</v>
      </c>
      <c r="AO929" t="s">
        <v>6928</v>
      </c>
      <c r="AP929" t="s">
        <v>74</v>
      </c>
      <c r="AQ929" t="s">
        <v>74</v>
      </c>
      <c r="AR929" t="s">
        <v>6998</v>
      </c>
      <c r="AS929" t="s">
        <v>9621</v>
      </c>
      <c r="AT929" t="s">
        <v>9622</v>
      </c>
      <c r="AU929">
        <v>1993</v>
      </c>
      <c r="AV929">
        <v>13</v>
      </c>
      <c r="AW929">
        <v>11</v>
      </c>
      <c r="AX929" t="s">
        <v>74</v>
      </c>
      <c r="AY929" t="s">
        <v>74</v>
      </c>
      <c r="AZ929" t="s">
        <v>74</v>
      </c>
      <c r="BA929" t="s">
        <v>74</v>
      </c>
      <c r="BB929">
        <v>271</v>
      </c>
      <c r="BC929">
        <v>280</v>
      </c>
      <c r="BD929" t="s">
        <v>74</v>
      </c>
      <c r="BE929" t="s">
        <v>9623</v>
      </c>
      <c r="BF929" t="str">
        <f>HYPERLINK("http://dx.doi.org/10.1016/0273-1177(93)90229-5","http://dx.doi.org/10.1016/0273-1177(93)90229-5")</f>
        <v>http://dx.doi.org/10.1016/0273-1177(93)90229-5</v>
      </c>
      <c r="BG929" t="s">
        <v>74</v>
      </c>
      <c r="BH929" t="s">
        <v>74</v>
      </c>
      <c r="BI929">
        <v>10</v>
      </c>
      <c r="BJ929" t="s">
        <v>6932</v>
      </c>
      <c r="BK929" t="s">
        <v>93</v>
      </c>
      <c r="BL929" t="s">
        <v>6933</v>
      </c>
      <c r="BM929" t="s">
        <v>9624</v>
      </c>
      <c r="BN929" t="s">
        <v>74</v>
      </c>
      <c r="BO929" t="s">
        <v>74</v>
      </c>
      <c r="BP929" t="s">
        <v>74</v>
      </c>
      <c r="BQ929" t="s">
        <v>74</v>
      </c>
      <c r="BR929" t="s">
        <v>96</v>
      </c>
      <c r="BS929" t="s">
        <v>9625</v>
      </c>
      <c r="BT929" t="str">
        <f>HYPERLINK("https%3A%2F%2Fwww.webofscience.com%2Fwos%2Fwoscc%2Ffull-record%2FWOS:A1993ML87500035","View Full Record in Web of Science")</f>
        <v>View Full Record in Web of Science</v>
      </c>
    </row>
    <row r="930" spans="1:72" x14ac:dyDescent="0.15">
      <c r="A930" t="s">
        <v>72</v>
      </c>
      <c r="B930" t="s">
        <v>9626</v>
      </c>
      <c r="C930" t="s">
        <v>74</v>
      </c>
      <c r="D930" t="s">
        <v>74</v>
      </c>
      <c r="E930" t="s">
        <v>74</v>
      </c>
      <c r="F930" t="s">
        <v>9626</v>
      </c>
      <c r="G930" t="s">
        <v>74</v>
      </c>
      <c r="H930" t="s">
        <v>74</v>
      </c>
      <c r="I930" t="s">
        <v>9627</v>
      </c>
      <c r="J930" t="s">
        <v>9628</v>
      </c>
      <c r="K930" t="s">
        <v>74</v>
      </c>
      <c r="L930" t="s">
        <v>74</v>
      </c>
      <c r="M930" t="s">
        <v>77</v>
      </c>
      <c r="N930" t="s">
        <v>78</v>
      </c>
      <c r="O930" t="s">
        <v>74</v>
      </c>
      <c r="P930" t="s">
        <v>74</v>
      </c>
      <c r="Q930" t="s">
        <v>74</v>
      </c>
      <c r="R930" t="s">
        <v>74</v>
      </c>
      <c r="S930" t="s">
        <v>74</v>
      </c>
      <c r="T930" t="s">
        <v>74</v>
      </c>
      <c r="U930" t="s">
        <v>74</v>
      </c>
      <c r="V930" t="s">
        <v>74</v>
      </c>
      <c r="W930" t="s">
        <v>74</v>
      </c>
      <c r="X930" t="s">
        <v>74</v>
      </c>
      <c r="Y930" t="s">
        <v>9629</v>
      </c>
      <c r="Z930" t="s">
        <v>74</v>
      </c>
      <c r="AA930" t="s">
        <v>74</v>
      </c>
      <c r="AB930" t="s">
        <v>74</v>
      </c>
      <c r="AC930" t="s">
        <v>74</v>
      </c>
      <c r="AD930" t="s">
        <v>74</v>
      </c>
      <c r="AE930" t="s">
        <v>74</v>
      </c>
      <c r="AF930" t="s">
        <v>74</v>
      </c>
      <c r="AG930">
        <v>0</v>
      </c>
      <c r="AH930">
        <v>0</v>
      </c>
      <c r="AI930">
        <v>0</v>
      </c>
      <c r="AJ930">
        <v>0</v>
      </c>
      <c r="AK930">
        <v>0</v>
      </c>
      <c r="AL930" t="s">
        <v>9630</v>
      </c>
      <c r="AM930" t="s">
        <v>9631</v>
      </c>
      <c r="AN930" t="s">
        <v>9632</v>
      </c>
      <c r="AO930" t="s">
        <v>9633</v>
      </c>
      <c r="AP930" t="s">
        <v>74</v>
      </c>
      <c r="AQ930" t="s">
        <v>74</v>
      </c>
      <c r="AR930" t="s">
        <v>9634</v>
      </c>
      <c r="AS930" t="s">
        <v>9635</v>
      </c>
      <c r="AT930" t="s">
        <v>9636</v>
      </c>
      <c r="AU930">
        <v>1993</v>
      </c>
      <c r="AV930">
        <v>20</v>
      </c>
      <c r="AW930">
        <v>1</v>
      </c>
      <c r="AX930" t="s">
        <v>74</v>
      </c>
      <c r="AY930" t="s">
        <v>74</v>
      </c>
      <c r="AZ930" t="s">
        <v>74</v>
      </c>
      <c r="BA930" t="s">
        <v>74</v>
      </c>
      <c r="BB930">
        <v>24</v>
      </c>
      <c r="BC930">
        <v>29</v>
      </c>
      <c r="BD930" t="s">
        <v>74</v>
      </c>
      <c r="BE930" t="s">
        <v>74</v>
      </c>
      <c r="BF930" t="s">
        <v>74</v>
      </c>
      <c r="BG930" t="s">
        <v>74</v>
      </c>
      <c r="BH930" t="s">
        <v>74</v>
      </c>
      <c r="BI930">
        <v>6</v>
      </c>
      <c r="BJ930" t="s">
        <v>4279</v>
      </c>
      <c r="BK930" t="s">
        <v>93</v>
      </c>
      <c r="BL930" t="s">
        <v>94</v>
      </c>
      <c r="BM930" t="s">
        <v>9637</v>
      </c>
      <c r="BN930" t="s">
        <v>74</v>
      </c>
      <c r="BO930" t="s">
        <v>74</v>
      </c>
      <c r="BP930" t="s">
        <v>74</v>
      </c>
      <c r="BQ930" t="s">
        <v>74</v>
      </c>
      <c r="BR930" t="s">
        <v>96</v>
      </c>
      <c r="BS930" t="s">
        <v>9638</v>
      </c>
      <c r="BT930" t="str">
        <f>HYPERLINK("https%3A%2F%2Fwww.webofscience.com%2Fwos%2Fwoscc%2Ffull-record%2FWOS:A1993MH46800012","View Full Record in Web of Science")</f>
        <v>View Full Record in Web of Science</v>
      </c>
    </row>
    <row r="931" spans="1:72" x14ac:dyDescent="0.15">
      <c r="A931" t="s">
        <v>72</v>
      </c>
      <c r="B931" t="s">
        <v>9639</v>
      </c>
      <c r="C931" t="s">
        <v>74</v>
      </c>
      <c r="D931" t="s">
        <v>74</v>
      </c>
      <c r="E931" t="s">
        <v>74</v>
      </c>
      <c r="F931" t="s">
        <v>9639</v>
      </c>
      <c r="G931" t="s">
        <v>74</v>
      </c>
      <c r="H931" t="s">
        <v>74</v>
      </c>
      <c r="I931" t="s">
        <v>9640</v>
      </c>
      <c r="J931" t="s">
        <v>9641</v>
      </c>
      <c r="K931" t="s">
        <v>74</v>
      </c>
      <c r="L931" t="s">
        <v>74</v>
      </c>
      <c r="M931" t="s">
        <v>77</v>
      </c>
      <c r="N931" t="s">
        <v>78</v>
      </c>
      <c r="O931" t="s">
        <v>74</v>
      </c>
      <c r="P931" t="s">
        <v>74</v>
      </c>
      <c r="Q931" t="s">
        <v>74</v>
      </c>
      <c r="R931" t="s">
        <v>74</v>
      </c>
      <c r="S931" t="s">
        <v>74</v>
      </c>
      <c r="T931" t="s">
        <v>74</v>
      </c>
      <c r="U931" t="s">
        <v>9642</v>
      </c>
      <c r="V931" t="s">
        <v>9643</v>
      </c>
      <c r="W931" t="s">
        <v>9644</v>
      </c>
      <c r="X931" t="s">
        <v>9645</v>
      </c>
      <c r="Y931" t="s">
        <v>9646</v>
      </c>
      <c r="Z931" t="s">
        <v>74</v>
      </c>
      <c r="AA931" t="s">
        <v>74</v>
      </c>
      <c r="AB931" t="s">
        <v>9647</v>
      </c>
      <c r="AC931" t="s">
        <v>74</v>
      </c>
      <c r="AD931" t="s">
        <v>74</v>
      </c>
      <c r="AE931" t="s">
        <v>74</v>
      </c>
      <c r="AF931" t="s">
        <v>74</v>
      </c>
      <c r="AG931">
        <v>32</v>
      </c>
      <c r="AH931">
        <v>52</v>
      </c>
      <c r="AI931">
        <v>62</v>
      </c>
      <c r="AJ931">
        <v>1</v>
      </c>
      <c r="AK931">
        <v>23</v>
      </c>
      <c r="AL931" t="s">
        <v>83</v>
      </c>
      <c r="AM931" t="s">
        <v>84</v>
      </c>
      <c r="AN931" t="s">
        <v>138</v>
      </c>
      <c r="AO931" t="s">
        <v>9648</v>
      </c>
      <c r="AP931" t="s">
        <v>9649</v>
      </c>
      <c r="AQ931" t="s">
        <v>74</v>
      </c>
      <c r="AR931" t="s">
        <v>9650</v>
      </c>
      <c r="AS931" t="s">
        <v>9651</v>
      </c>
      <c r="AT931" t="s">
        <v>9622</v>
      </c>
      <c r="AU931">
        <v>1993</v>
      </c>
      <c r="AV931">
        <v>25</v>
      </c>
      <c r="AW931">
        <v>4</v>
      </c>
      <c r="AX931" t="s">
        <v>74</v>
      </c>
      <c r="AY931" t="s">
        <v>74</v>
      </c>
      <c r="AZ931" t="s">
        <v>74</v>
      </c>
      <c r="BA931" t="s">
        <v>74</v>
      </c>
      <c r="BB931">
        <v>422</v>
      </c>
      <c r="BC931">
        <v>427</v>
      </c>
      <c r="BD931" t="s">
        <v>74</v>
      </c>
      <c r="BE931" t="s">
        <v>74</v>
      </c>
      <c r="BF931" t="s">
        <v>74</v>
      </c>
      <c r="BG931" t="s">
        <v>74</v>
      </c>
      <c r="BH931" t="s">
        <v>74</v>
      </c>
      <c r="BI931">
        <v>6</v>
      </c>
      <c r="BJ931" t="s">
        <v>7097</v>
      </c>
      <c r="BK931" t="s">
        <v>93</v>
      </c>
      <c r="BL931" t="s">
        <v>7098</v>
      </c>
      <c r="BM931" t="s">
        <v>9652</v>
      </c>
      <c r="BN931">
        <v>8239712</v>
      </c>
      <c r="BO931" t="s">
        <v>74</v>
      </c>
      <c r="BP931" t="s">
        <v>74</v>
      </c>
      <c r="BQ931" t="s">
        <v>74</v>
      </c>
      <c r="BR931" t="s">
        <v>96</v>
      </c>
      <c r="BS931" t="s">
        <v>9653</v>
      </c>
      <c r="BT931" t="str">
        <f>HYPERLINK("https%3A%2F%2Fwww.webofscience.com%2Fwos%2Fwoscc%2Ffull-record%2FWOS:A1993LY15300002","View Full Record in Web of Science")</f>
        <v>View Full Record in Web of Science</v>
      </c>
    </row>
    <row r="932" spans="1:72" x14ac:dyDescent="0.15">
      <c r="A932" t="s">
        <v>72</v>
      </c>
      <c r="B932" t="s">
        <v>3160</v>
      </c>
      <c r="C932" t="s">
        <v>74</v>
      </c>
      <c r="D932" t="s">
        <v>74</v>
      </c>
      <c r="E932" t="s">
        <v>74</v>
      </c>
      <c r="F932" t="s">
        <v>3160</v>
      </c>
      <c r="G932" t="s">
        <v>74</v>
      </c>
      <c r="H932" t="s">
        <v>74</v>
      </c>
      <c r="I932" t="s">
        <v>9654</v>
      </c>
      <c r="J932" t="s">
        <v>1507</v>
      </c>
      <c r="K932" t="s">
        <v>74</v>
      </c>
      <c r="L932" t="s">
        <v>74</v>
      </c>
      <c r="M932" t="s">
        <v>77</v>
      </c>
      <c r="N932" t="s">
        <v>78</v>
      </c>
      <c r="O932" t="s">
        <v>74</v>
      </c>
      <c r="P932" t="s">
        <v>74</v>
      </c>
      <c r="Q932" t="s">
        <v>74</v>
      </c>
      <c r="R932" t="s">
        <v>74</v>
      </c>
      <c r="S932" t="s">
        <v>74</v>
      </c>
      <c r="T932" t="s">
        <v>74</v>
      </c>
      <c r="U932" t="s">
        <v>9655</v>
      </c>
      <c r="V932" t="s">
        <v>9656</v>
      </c>
      <c r="W932" t="s">
        <v>74</v>
      </c>
      <c r="X932" t="s">
        <v>74</v>
      </c>
      <c r="Y932" t="s">
        <v>9657</v>
      </c>
      <c r="Z932" t="s">
        <v>74</v>
      </c>
      <c r="AA932" t="s">
        <v>74</v>
      </c>
      <c r="AB932" t="s">
        <v>74</v>
      </c>
      <c r="AC932" t="s">
        <v>74</v>
      </c>
      <c r="AD932" t="s">
        <v>74</v>
      </c>
      <c r="AE932" t="s">
        <v>74</v>
      </c>
      <c r="AF932" t="s">
        <v>74</v>
      </c>
      <c r="AG932">
        <v>55</v>
      </c>
      <c r="AH932">
        <v>279</v>
      </c>
      <c r="AI932">
        <v>309</v>
      </c>
      <c r="AJ932">
        <v>2</v>
      </c>
      <c r="AK932">
        <v>79</v>
      </c>
      <c r="AL932" t="s">
        <v>1513</v>
      </c>
      <c r="AM932" t="s">
        <v>814</v>
      </c>
      <c r="AN932" t="s">
        <v>1514</v>
      </c>
      <c r="AO932" t="s">
        <v>1515</v>
      </c>
      <c r="AP932" t="s">
        <v>74</v>
      </c>
      <c r="AQ932" t="s">
        <v>74</v>
      </c>
      <c r="AR932" t="s">
        <v>1516</v>
      </c>
      <c r="AS932" t="s">
        <v>1517</v>
      </c>
      <c r="AT932" t="s">
        <v>9622</v>
      </c>
      <c r="AU932">
        <v>1993</v>
      </c>
      <c r="AV932">
        <v>25</v>
      </c>
      <c r="AW932">
        <v>4</v>
      </c>
      <c r="AX932" t="s">
        <v>74</v>
      </c>
      <c r="AY932" t="s">
        <v>74</v>
      </c>
      <c r="AZ932" t="s">
        <v>74</v>
      </c>
      <c r="BA932" t="s">
        <v>74</v>
      </c>
      <c r="BB932">
        <v>308</v>
      </c>
      <c r="BC932">
        <v>315</v>
      </c>
      <c r="BD932" t="s">
        <v>74</v>
      </c>
      <c r="BE932" t="s">
        <v>9658</v>
      </c>
      <c r="BF932" t="str">
        <f>HYPERLINK("http://dx.doi.org/10.2307/1551914","http://dx.doi.org/10.2307/1551914")</f>
        <v>http://dx.doi.org/10.2307/1551914</v>
      </c>
      <c r="BG932" t="s">
        <v>74</v>
      </c>
      <c r="BH932" t="s">
        <v>74</v>
      </c>
      <c r="BI932">
        <v>8</v>
      </c>
      <c r="BJ932" t="s">
        <v>1519</v>
      </c>
      <c r="BK932" t="s">
        <v>93</v>
      </c>
      <c r="BL932" t="s">
        <v>1520</v>
      </c>
      <c r="BM932" t="s">
        <v>9659</v>
      </c>
      <c r="BN932" t="s">
        <v>74</v>
      </c>
      <c r="BO932" t="s">
        <v>74</v>
      </c>
      <c r="BP932" t="s">
        <v>74</v>
      </c>
      <c r="BQ932" t="s">
        <v>74</v>
      </c>
      <c r="BR932" t="s">
        <v>96</v>
      </c>
      <c r="BS932" t="s">
        <v>9660</v>
      </c>
      <c r="BT932" t="str">
        <f>HYPERLINK("https%3A%2F%2Fwww.webofscience.com%2Fwos%2Fwoscc%2Ffull-record%2FWOS:A1993MJ16500003","View Full Record in Web of Science")</f>
        <v>View Full Record in Web of Science</v>
      </c>
    </row>
    <row r="933" spans="1:72" x14ac:dyDescent="0.15">
      <c r="A933" t="s">
        <v>72</v>
      </c>
      <c r="B933" t="s">
        <v>9661</v>
      </c>
      <c r="C933" t="s">
        <v>74</v>
      </c>
      <c r="D933" t="s">
        <v>74</v>
      </c>
      <c r="E933" t="s">
        <v>74</v>
      </c>
      <c r="F933" t="s">
        <v>9661</v>
      </c>
      <c r="G933" t="s">
        <v>74</v>
      </c>
      <c r="H933" t="s">
        <v>74</v>
      </c>
      <c r="I933" t="s">
        <v>9662</v>
      </c>
      <c r="J933" t="s">
        <v>3721</v>
      </c>
      <c r="K933" t="s">
        <v>74</v>
      </c>
      <c r="L933" t="s">
        <v>74</v>
      </c>
      <c r="M933" t="s">
        <v>77</v>
      </c>
      <c r="N933" t="s">
        <v>78</v>
      </c>
      <c r="O933" t="s">
        <v>74</v>
      </c>
      <c r="P933" t="s">
        <v>74</v>
      </c>
      <c r="Q933" t="s">
        <v>74</v>
      </c>
      <c r="R933" t="s">
        <v>74</v>
      </c>
      <c r="S933" t="s">
        <v>74</v>
      </c>
      <c r="T933" t="s">
        <v>74</v>
      </c>
      <c r="U933" t="s">
        <v>9663</v>
      </c>
      <c r="V933" t="s">
        <v>9664</v>
      </c>
      <c r="W933" t="s">
        <v>9665</v>
      </c>
      <c r="X933" t="s">
        <v>4327</v>
      </c>
      <c r="Y933" t="s">
        <v>74</v>
      </c>
      <c r="Z933" t="s">
        <v>74</v>
      </c>
      <c r="AA933" t="s">
        <v>74</v>
      </c>
      <c r="AB933" t="s">
        <v>74</v>
      </c>
      <c r="AC933" t="s">
        <v>74</v>
      </c>
      <c r="AD933" t="s">
        <v>74</v>
      </c>
      <c r="AE933" t="s">
        <v>74</v>
      </c>
      <c r="AF933" t="s">
        <v>74</v>
      </c>
      <c r="AG933">
        <v>40</v>
      </c>
      <c r="AH933">
        <v>18</v>
      </c>
      <c r="AI933">
        <v>21</v>
      </c>
      <c r="AJ933">
        <v>0</v>
      </c>
      <c r="AK933">
        <v>5</v>
      </c>
      <c r="AL933" t="s">
        <v>3730</v>
      </c>
      <c r="AM933" t="s">
        <v>3731</v>
      </c>
      <c r="AN933" t="s">
        <v>3732</v>
      </c>
      <c r="AO933" t="s">
        <v>3733</v>
      </c>
      <c r="AP933" t="s">
        <v>74</v>
      </c>
      <c r="AQ933" t="s">
        <v>74</v>
      </c>
      <c r="AR933" t="s">
        <v>3734</v>
      </c>
      <c r="AS933" t="s">
        <v>3735</v>
      </c>
      <c r="AT933" t="s">
        <v>9622</v>
      </c>
      <c r="AU933">
        <v>1993</v>
      </c>
      <c r="AV933">
        <v>36</v>
      </c>
      <c r="AW933">
        <v>6</v>
      </c>
      <c r="AX933" t="s">
        <v>74</v>
      </c>
      <c r="AY933" t="s">
        <v>74</v>
      </c>
      <c r="AZ933" t="s">
        <v>74</v>
      </c>
      <c r="BA933" t="s">
        <v>74</v>
      </c>
      <c r="BB933">
        <v>489</v>
      </c>
      <c r="BC933">
        <v>497</v>
      </c>
      <c r="BD933" t="s">
        <v>74</v>
      </c>
      <c r="BE933" t="s">
        <v>9666</v>
      </c>
      <c r="BF933" t="str">
        <f>HYPERLINK("http://dx.doi.org/10.1515/botm.1993.36.6.489","http://dx.doi.org/10.1515/botm.1993.36.6.489")</f>
        <v>http://dx.doi.org/10.1515/botm.1993.36.6.489</v>
      </c>
      <c r="BG933" t="s">
        <v>74</v>
      </c>
      <c r="BH933" t="s">
        <v>74</v>
      </c>
      <c r="BI933">
        <v>9</v>
      </c>
      <c r="BJ933" t="s">
        <v>2503</v>
      </c>
      <c r="BK933" t="s">
        <v>93</v>
      </c>
      <c r="BL933" t="s">
        <v>2503</v>
      </c>
      <c r="BM933" t="s">
        <v>9667</v>
      </c>
      <c r="BN933" t="s">
        <v>74</v>
      </c>
      <c r="BO933" t="s">
        <v>74</v>
      </c>
      <c r="BP933" t="s">
        <v>74</v>
      </c>
      <c r="BQ933" t="s">
        <v>74</v>
      </c>
      <c r="BR933" t="s">
        <v>96</v>
      </c>
      <c r="BS933" t="s">
        <v>9668</v>
      </c>
      <c r="BT933" t="str">
        <f>HYPERLINK("https%3A%2F%2Fwww.webofscience.com%2Fwos%2Fwoscc%2Ffull-record%2FWOS:A1993MM59200003","View Full Record in Web of Science")</f>
        <v>View Full Record in Web of Science</v>
      </c>
    </row>
    <row r="934" spans="1:72" x14ac:dyDescent="0.15">
      <c r="A934" t="s">
        <v>72</v>
      </c>
      <c r="B934" t="s">
        <v>9669</v>
      </c>
      <c r="C934" t="s">
        <v>74</v>
      </c>
      <c r="D934" t="s">
        <v>74</v>
      </c>
      <c r="E934" t="s">
        <v>74</v>
      </c>
      <c r="F934" t="s">
        <v>9669</v>
      </c>
      <c r="G934" t="s">
        <v>74</v>
      </c>
      <c r="H934" t="s">
        <v>74</v>
      </c>
      <c r="I934" t="s">
        <v>9670</v>
      </c>
      <c r="J934" t="s">
        <v>9671</v>
      </c>
      <c r="K934" t="s">
        <v>74</v>
      </c>
      <c r="L934" t="s">
        <v>74</v>
      </c>
      <c r="M934" t="s">
        <v>77</v>
      </c>
      <c r="N934" t="s">
        <v>78</v>
      </c>
      <c r="O934" t="s">
        <v>74</v>
      </c>
      <c r="P934" t="s">
        <v>74</v>
      </c>
      <c r="Q934" t="s">
        <v>74</v>
      </c>
      <c r="R934" t="s">
        <v>74</v>
      </c>
      <c r="S934" t="s">
        <v>74</v>
      </c>
      <c r="T934" t="s">
        <v>74</v>
      </c>
      <c r="U934" t="s">
        <v>9672</v>
      </c>
      <c r="V934" t="s">
        <v>9673</v>
      </c>
      <c r="W934" t="s">
        <v>74</v>
      </c>
      <c r="X934" t="s">
        <v>74</v>
      </c>
      <c r="Y934" t="s">
        <v>9674</v>
      </c>
      <c r="Z934" t="s">
        <v>74</v>
      </c>
      <c r="AA934" t="s">
        <v>9675</v>
      </c>
      <c r="AB934" t="s">
        <v>74</v>
      </c>
      <c r="AC934" t="s">
        <v>74</v>
      </c>
      <c r="AD934" t="s">
        <v>74</v>
      </c>
      <c r="AE934" t="s">
        <v>74</v>
      </c>
      <c r="AF934" t="s">
        <v>74</v>
      </c>
      <c r="AG934">
        <v>43</v>
      </c>
      <c r="AH934">
        <v>26</v>
      </c>
      <c r="AI934">
        <v>27</v>
      </c>
      <c r="AJ934">
        <v>0</v>
      </c>
      <c r="AK934">
        <v>4</v>
      </c>
      <c r="AL934" t="s">
        <v>9676</v>
      </c>
      <c r="AM934" t="s">
        <v>9677</v>
      </c>
      <c r="AN934" t="s">
        <v>9678</v>
      </c>
      <c r="AO934" t="s">
        <v>9679</v>
      </c>
      <c r="AP934" t="s">
        <v>74</v>
      </c>
      <c r="AQ934" t="s">
        <v>74</v>
      </c>
      <c r="AR934" t="s">
        <v>9680</v>
      </c>
      <c r="AS934" t="s">
        <v>9681</v>
      </c>
      <c r="AT934" t="s">
        <v>9622</v>
      </c>
      <c r="AU934">
        <v>1993</v>
      </c>
      <c r="AV934">
        <v>53</v>
      </c>
      <c r="AW934">
        <v>3</v>
      </c>
      <c r="AX934" t="s">
        <v>74</v>
      </c>
      <c r="AY934" t="s">
        <v>74</v>
      </c>
      <c r="AZ934" t="s">
        <v>74</v>
      </c>
      <c r="BA934" t="s">
        <v>74</v>
      </c>
      <c r="BB934">
        <v>1048</v>
      </c>
      <c r="BC934">
        <v>1065</v>
      </c>
      <c r="BD934" t="s">
        <v>74</v>
      </c>
      <c r="BE934" t="s">
        <v>74</v>
      </c>
      <c r="BF934" t="s">
        <v>74</v>
      </c>
      <c r="BG934" t="s">
        <v>74</v>
      </c>
      <c r="BH934" t="s">
        <v>74</v>
      </c>
      <c r="BI934">
        <v>18</v>
      </c>
      <c r="BJ934" t="s">
        <v>1085</v>
      </c>
      <c r="BK934" t="s">
        <v>93</v>
      </c>
      <c r="BL934" t="s">
        <v>1085</v>
      </c>
      <c r="BM934" t="s">
        <v>9682</v>
      </c>
      <c r="BN934" t="s">
        <v>74</v>
      </c>
      <c r="BO934" t="s">
        <v>74</v>
      </c>
      <c r="BP934" t="s">
        <v>74</v>
      </c>
      <c r="BQ934" t="s">
        <v>74</v>
      </c>
      <c r="BR934" t="s">
        <v>96</v>
      </c>
      <c r="BS934" t="s">
        <v>9683</v>
      </c>
      <c r="BT934" t="str">
        <f>HYPERLINK("https%3A%2F%2Fwww.webofscience.com%2Fwos%2Fwoscc%2Ffull-record%2FWOS:A1993MX45900008","View Full Record in Web of Science")</f>
        <v>View Full Record in Web of Science</v>
      </c>
    </row>
    <row r="935" spans="1:72" x14ac:dyDescent="0.15">
      <c r="A935" t="s">
        <v>72</v>
      </c>
      <c r="B935" t="s">
        <v>9684</v>
      </c>
      <c r="C935" t="s">
        <v>74</v>
      </c>
      <c r="D935" t="s">
        <v>74</v>
      </c>
      <c r="E935" t="s">
        <v>74</v>
      </c>
      <c r="F935" t="s">
        <v>9684</v>
      </c>
      <c r="G935" t="s">
        <v>74</v>
      </c>
      <c r="H935" t="s">
        <v>74</v>
      </c>
      <c r="I935" t="s">
        <v>9685</v>
      </c>
      <c r="J935" t="s">
        <v>5019</v>
      </c>
      <c r="K935" t="s">
        <v>74</v>
      </c>
      <c r="L935" t="s">
        <v>74</v>
      </c>
      <c r="M935" t="s">
        <v>77</v>
      </c>
      <c r="N935" t="s">
        <v>557</v>
      </c>
      <c r="O935" t="s">
        <v>74</v>
      </c>
      <c r="P935" t="s">
        <v>74</v>
      </c>
      <c r="Q935" t="s">
        <v>74</v>
      </c>
      <c r="R935" t="s">
        <v>74</v>
      </c>
      <c r="S935" t="s">
        <v>74</v>
      </c>
      <c r="T935" t="s">
        <v>74</v>
      </c>
      <c r="U935" t="s">
        <v>9686</v>
      </c>
      <c r="V935" t="s">
        <v>9687</v>
      </c>
      <c r="W935" t="s">
        <v>74</v>
      </c>
      <c r="X935" t="s">
        <v>74</v>
      </c>
      <c r="Y935" t="s">
        <v>9688</v>
      </c>
      <c r="Z935" t="s">
        <v>74</v>
      </c>
      <c r="AA935" t="s">
        <v>9689</v>
      </c>
      <c r="AB935" t="s">
        <v>9690</v>
      </c>
      <c r="AC935" t="s">
        <v>74</v>
      </c>
      <c r="AD935" t="s">
        <v>74</v>
      </c>
      <c r="AE935" t="s">
        <v>74</v>
      </c>
      <c r="AF935" t="s">
        <v>74</v>
      </c>
      <c r="AG935">
        <v>14</v>
      </c>
      <c r="AH935">
        <v>18</v>
      </c>
      <c r="AI935">
        <v>18</v>
      </c>
      <c r="AJ935">
        <v>0</v>
      </c>
      <c r="AK935">
        <v>4</v>
      </c>
      <c r="AL935" t="s">
        <v>179</v>
      </c>
      <c r="AM935" t="s">
        <v>180</v>
      </c>
      <c r="AN935" t="s">
        <v>181</v>
      </c>
      <c r="AO935" t="s">
        <v>5027</v>
      </c>
      <c r="AP935" t="s">
        <v>74</v>
      </c>
      <c r="AQ935" t="s">
        <v>74</v>
      </c>
      <c r="AR935" t="s">
        <v>5028</v>
      </c>
      <c r="AS935" t="s">
        <v>5029</v>
      </c>
      <c r="AT935" t="s">
        <v>9622</v>
      </c>
      <c r="AU935">
        <v>1993</v>
      </c>
      <c r="AV935">
        <v>22</v>
      </c>
      <c r="AW935">
        <v>1</v>
      </c>
      <c r="AX935" t="s">
        <v>74</v>
      </c>
      <c r="AY935" t="s">
        <v>74</v>
      </c>
      <c r="AZ935" t="s">
        <v>74</v>
      </c>
      <c r="BA935" t="s">
        <v>74</v>
      </c>
      <c r="BB935">
        <v>121</v>
      </c>
      <c r="BC935">
        <v>132</v>
      </c>
      <c r="BD935" t="s">
        <v>74</v>
      </c>
      <c r="BE935" t="s">
        <v>9691</v>
      </c>
      <c r="BF935" t="str">
        <f>HYPERLINK("http://dx.doi.org/10.1016/0165-232X(93)90051-9","http://dx.doi.org/10.1016/0165-232X(93)90051-9")</f>
        <v>http://dx.doi.org/10.1016/0165-232X(93)90051-9</v>
      </c>
      <c r="BG935" t="s">
        <v>74</v>
      </c>
      <c r="BH935" t="s">
        <v>74</v>
      </c>
      <c r="BI935">
        <v>12</v>
      </c>
      <c r="BJ935" t="s">
        <v>5031</v>
      </c>
      <c r="BK935" t="s">
        <v>93</v>
      </c>
      <c r="BL935" t="s">
        <v>5032</v>
      </c>
      <c r="BM935" t="s">
        <v>9692</v>
      </c>
      <c r="BN935" t="s">
        <v>74</v>
      </c>
      <c r="BO935" t="s">
        <v>74</v>
      </c>
      <c r="BP935" t="s">
        <v>74</v>
      </c>
      <c r="BQ935" t="s">
        <v>74</v>
      </c>
      <c r="BR935" t="s">
        <v>96</v>
      </c>
      <c r="BS935" t="s">
        <v>9693</v>
      </c>
      <c r="BT935" t="str">
        <f>HYPERLINK("https%3A%2F%2Fwww.webofscience.com%2Fwos%2Fwoscc%2Ffull-record%2FWOS:A1993MU34900010","View Full Record in Web of Science")</f>
        <v>View Full Record in Web of Science</v>
      </c>
    </row>
    <row r="936" spans="1:72" x14ac:dyDescent="0.15">
      <c r="A936" t="s">
        <v>72</v>
      </c>
      <c r="B936" t="s">
        <v>9694</v>
      </c>
      <c r="C936" t="s">
        <v>74</v>
      </c>
      <c r="D936" t="s">
        <v>74</v>
      </c>
      <c r="E936" t="s">
        <v>74</v>
      </c>
      <c r="F936" t="s">
        <v>9694</v>
      </c>
      <c r="G936" t="s">
        <v>74</v>
      </c>
      <c r="H936" t="s">
        <v>74</v>
      </c>
      <c r="I936" t="s">
        <v>9695</v>
      </c>
      <c r="J936" t="s">
        <v>9696</v>
      </c>
      <c r="K936" t="s">
        <v>74</v>
      </c>
      <c r="L936" t="s">
        <v>74</v>
      </c>
      <c r="M936" t="s">
        <v>77</v>
      </c>
      <c r="N936" t="s">
        <v>78</v>
      </c>
      <c r="O936" t="s">
        <v>74</v>
      </c>
      <c r="P936" t="s">
        <v>74</v>
      </c>
      <c r="Q936" t="s">
        <v>74</v>
      </c>
      <c r="R936" t="s">
        <v>74</v>
      </c>
      <c r="S936" t="s">
        <v>74</v>
      </c>
      <c r="T936" t="s">
        <v>9697</v>
      </c>
      <c r="U936" t="s">
        <v>9698</v>
      </c>
      <c r="V936" t="s">
        <v>9699</v>
      </c>
      <c r="W936" t="s">
        <v>9700</v>
      </c>
      <c r="X936" t="s">
        <v>958</v>
      </c>
      <c r="Y936" t="s">
        <v>74</v>
      </c>
      <c r="Z936" t="s">
        <v>74</v>
      </c>
      <c r="AA936" t="s">
        <v>74</v>
      </c>
      <c r="AB936" t="s">
        <v>74</v>
      </c>
      <c r="AC936" t="s">
        <v>74</v>
      </c>
      <c r="AD936" t="s">
        <v>74</v>
      </c>
      <c r="AE936" t="s">
        <v>74</v>
      </c>
      <c r="AF936" t="s">
        <v>74</v>
      </c>
      <c r="AG936">
        <v>42</v>
      </c>
      <c r="AH936">
        <v>36</v>
      </c>
      <c r="AI936">
        <v>40</v>
      </c>
      <c r="AJ936">
        <v>0</v>
      </c>
      <c r="AK936">
        <v>7</v>
      </c>
      <c r="AL936" t="s">
        <v>1935</v>
      </c>
      <c r="AM936" t="s">
        <v>1936</v>
      </c>
      <c r="AN936" t="s">
        <v>1937</v>
      </c>
      <c r="AO936" t="s">
        <v>9701</v>
      </c>
      <c r="AP936" t="s">
        <v>9702</v>
      </c>
      <c r="AQ936" t="s">
        <v>74</v>
      </c>
      <c r="AR936" t="s">
        <v>9696</v>
      </c>
      <c r="AS936" t="s">
        <v>9703</v>
      </c>
      <c r="AT936" t="s">
        <v>9622</v>
      </c>
      <c r="AU936">
        <v>1993</v>
      </c>
      <c r="AV936">
        <v>95</v>
      </c>
      <c r="AW936">
        <v>4</v>
      </c>
      <c r="AX936" t="s">
        <v>74</v>
      </c>
      <c r="AY936" t="s">
        <v>74</v>
      </c>
      <c r="AZ936" t="s">
        <v>74</v>
      </c>
      <c r="BA936" t="s">
        <v>74</v>
      </c>
      <c r="BB936">
        <v>792</v>
      </c>
      <c r="BC936">
        <v>805</v>
      </c>
      <c r="BD936" t="s">
        <v>74</v>
      </c>
      <c r="BE936" t="s">
        <v>9704</v>
      </c>
      <c r="BF936" t="str">
        <f>HYPERLINK("http://dx.doi.org/10.2307/1369418","http://dx.doi.org/10.2307/1369418")</f>
        <v>http://dx.doi.org/10.2307/1369418</v>
      </c>
      <c r="BG936" t="s">
        <v>74</v>
      </c>
      <c r="BH936" t="s">
        <v>74</v>
      </c>
      <c r="BI936">
        <v>14</v>
      </c>
      <c r="BJ936" t="s">
        <v>1940</v>
      </c>
      <c r="BK936" t="s">
        <v>93</v>
      </c>
      <c r="BL936" t="s">
        <v>1041</v>
      </c>
      <c r="BM936" t="s">
        <v>9705</v>
      </c>
      <c r="BN936" t="s">
        <v>74</v>
      </c>
      <c r="BO936" t="s">
        <v>74</v>
      </c>
      <c r="BP936" t="s">
        <v>74</v>
      </c>
      <c r="BQ936" t="s">
        <v>74</v>
      </c>
      <c r="BR936" t="s">
        <v>96</v>
      </c>
      <c r="BS936" t="s">
        <v>9706</v>
      </c>
      <c r="BT936" t="str">
        <f>HYPERLINK("https%3A%2F%2Fwww.webofscience.com%2Fwos%2Fwoscc%2Ffull-record%2FWOS:A1993MK14800003","View Full Record in Web of Science")</f>
        <v>View Full Record in Web of Science</v>
      </c>
    </row>
    <row r="937" spans="1:72" x14ac:dyDescent="0.15">
      <c r="A937" t="s">
        <v>72</v>
      </c>
      <c r="B937" t="s">
        <v>9707</v>
      </c>
      <c r="C937" t="s">
        <v>74</v>
      </c>
      <c r="D937" t="s">
        <v>74</v>
      </c>
      <c r="E937" t="s">
        <v>74</v>
      </c>
      <c r="F937" t="s">
        <v>9707</v>
      </c>
      <c r="G937" t="s">
        <v>74</v>
      </c>
      <c r="H937" t="s">
        <v>74</v>
      </c>
      <c r="I937" t="s">
        <v>9708</v>
      </c>
      <c r="J937" t="s">
        <v>9696</v>
      </c>
      <c r="K937" t="s">
        <v>74</v>
      </c>
      <c r="L937" t="s">
        <v>74</v>
      </c>
      <c r="M937" t="s">
        <v>77</v>
      </c>
      <c r="N937" t="s">
        <v>78</v>
      </c>
      <c r="O937" t="s">
        <v>74</v>
      </c>
      <c r="P937" t="s">
        <v>74</v>
      </c>
      <c r="Q937" t="s">
        <v>74</v>
      </c>
      <c r="R937" t="s">
        <v>74</v>
      </c>
      <c r="S937" t="s">
        <v>74</v>
      </c>
      <c r="T937" t="s">
        <v>9709</v>
      </c>
      <c r="U937" t="s">
        <v>9710</v>
      </c>
      <c r="V937" t="s">
        <v>9711</v>
      </c>
      <c r="W937" t="s">
        <v>4402</v>
      </c>
      <c r="X937" t="s">
        <v>4403</v>
      </c>
      <c r="Y937" t="s">
        <v>9712</v>
      </c>
      <c r="Z937" t="s">
        <v>74</v>
      </c>
      <c r="AA937" t="s">
        <v>74</v>
      </c>
      <c r="AB937" t="s">
        <v>74</v>
      </c>
      <c r="AC937" t="s">
        <v>74</v>
      </c>
      <c r="AD937" t="s">
        <v>74</v>
      </c>
      <c r="AE937" t="s">
        <v>74</v>
      </c>
      <c r="AF937" t="s">
        <v>74</v>
      </c>
      <c r="AG937">
        <v>44</v>
      </c>
      <c r="AH937">
        <v>50</v>
      </c>
      <c r="AI937">
        <v>50</v>
      </c>
      <c r="AJ937">
        <v>0</v>
      </c>
      <c r="AK937">
        <v>12</v>
      </c>
      <c r="AL937" t="s">
        <v>9713</v>
      </c>
      <c r="AM937" t="s">
        <v>1078</v>
      </c>
      <c r="AN937" t="s">
        <v>9714</v>
      </c>
      <c r="AO937" t="s">
        <v>9701</v>
      </c>
      <c r="AP937" t="s">
        <v>9702</v>
      </c>
      <c r="AQ937" t="s">
        <v>74</v>
      </c>
      <c r="AR937" t="s">
        <v>9696</v>
      </c>
      <c r="AS937" t="s">
        <v>9703</v>
      </c>
      <c r="AT937" t="s">
        <v>9622</v>
      </c>
      <c r="AU937">
        <v>1993</v>
      </c>
      <c r="AV937">
        <v>95</v>
      </c>
      <c r="AW937">
        <v>4</v>
      </c>
      <c r="AX937" t="s">
        <v>74</v>
      </c>
      <c r="AY937" t="s">
        <v>74</v>
      </c>
      <c r="AZ937" t="s">
        <v>74</v>
      </c>
      <c r="BA937" t="s">
        <v>74</v>
      </c>
      <c r="BB937">
        <v>806</v>
      </c>
      <c r="BC937">
        <v>816</v>
      </c>
      <c r="BD937" t="s">
        <v>74</v>
      </c>
      <c r="BE937" t="s">
        <v>9715</v>
      </c>
      <c r="BF937" t="str">
        <f>HYPERLINK("http://dx.doi.org/10.2307/1369419","http://dx.doi.org/10.2307/1369419")</f>
        <v>http://dx.doi.org/10.2307/1369419</v>
      </c>
      <c r="BG937" t="s">
        <v>74</v>
      </c>
      <c r="BH937" t="s">
        <v>74</v>
      </c>
      <c r="BI937">
        <v>11</v>
      </c>
      <c r="BJ937" t="s">
        <v>1940</v>
      </c>
      <c r="BK937" t="s">
        <v>93</v>
      </c>
      <c r="BL937" t="s">
        <v>1041</v>
      </c>
      <c r="BM937" t="s">
        <v>9705</v>
      </c>
      <c r="BN937" t="s">
        <v>74</v>
      </c>
      <c r="BO937" t="s">
        <v>74</v>
      </c>
      <c r="BP937" t="s">
        <v>74</v>
      </c>
      <c r="BQ937" t="s">
        <v>74</v>
      </c>
      <c r="BR937" t="s">
        <v>96</v>
      </c>
      <c r="BS937" t="s">
        <v>9716</v>
      </c>
      <c r="BT937" t="str">
        <f>HYPERLINK("https%3A%2F%2Fwww.webofscience.com%2Fwos%2Fwoscc%2Ffull-record%2FWOS:A1993MK14800004","View Full Record in Web of Science")</f>
        <v>View Full Record in Web of Science</v>
      </c>
    </row>
    <row r="938" spans="1:72" x14ac:dyDescent="0.15">
      <c r="A938" t="s">
        <v>72</v>
      </c>
      <c r="B938" t="s">
        <v>9717</v>
      </c>
      <c r="C938" t="s">
        <v>74</v>
      </c>
      <c r="D938" t="s">
        <v>74</v>
      </c>
      <c r="E938" t="s">
        <v>74</v>
      </c>
      <c r="F938" t="s">
        <v>9717</v>
      </c>
      <c r="G938" t="s">
        <v>74</v>
      </c>
      <c r="H938" t="s">
        <v>74</v>
      </c>
      <c r="I938" t="s">
        <v>9718</v>
      </c>
      <c r="J938" t="s">
        <v>1997</v>
      </c>
      <c r="K938" t="s">
        <v>74</v>
      </c>
      <c r="L938" t="s">
        <v>74</v>
      </c>
      <c r="M938" t="s">
        <v>77</v>
      </c>
      <c r="N938" t="s">
        <v>78</v>
      </c>
      <c r="O938" t="s">
        <v>74</v>
      </c>
      <c r="P938" t="s">
        <v>74</v>
      </c>
      <c r="Q938" t="s">
        <v>74</v>
      </c>
      <c r="R938" t="s">
        <v>74</v>
      </c>
      <c r="S938" t="s">
        <v>74</v>
      </c>
      <c r="T938" t="s">
        <v>74</v>
      </c>
      <c r="U938" t="s">
        <v>9719</v>
      </c>
      <c r="V938" t="s">
        <v>9720</v>
      </c>
      <c r="W938" t="s">
        <v>9721</v>
      </c>
      <c r="X938" t="s">
        <v>9722</v>
      </c>
      <c r="Y938" t="s">
        <v>9723</v>
      </c>
      <c r="Z938" t="s">
        <v>74</v>
      </c>
      <c r="AA938" t="s">
        <v>74</v>
      </c>
      <c r="AB938" t="s">
        <v>74</v>
      </c>
      <c r="AC938" t="s">
        <v>74</v>
      </c>
      <c r="AD938" t="s">
        <v>74</v>
      </c>
      <c r="AE938" t="s">
        <v>74</v>
      </c>
      <c r="AF938" t="s">
        <v>74</v>
      </c>
      <c r="AG938">
        <v>47</v>
      </c>
      <c r="AH938">
        <v>91</v>
      </c>
      <c r="AI938">
        <v>103</v>
      </c>
      <c r="AJ938">
        <v>1</v>
      </c>
      <c r="AK938">
        <v>11</v>
      </c>
      <c r="AL938" t="s">
        <v>153</v>
      </c>
      <c r="AM938" t="s">
        <v>84</v>
      </c>
      <c r="AN938" t="s">
        <v>154</v>
      </c>
      <c r="AO938" t="s">
        <v>2004</v>
      </c>
      <c r="AP938" t="s">
        <v>74</v>
      </c>
      <c r="AQ938" t="s">
        <v>74</v>
      </c>
      <c r="AR938" t="s">
        <v>2005</v>
      </c>
      <c r="AS938" t="s">
        <v>2006</v>
      </c>
      <c r="AT938" t="s">
        <v>9622</v>
      </c>
      <c r="AU938">
        <v>1993</v>
      </c>
      <c r="AV938">
        <v>115</v>
      </c>
      <c r="AW938">
        <v>2</v>
      </c>
      <c r="AX938" t="s">
        <v>74</v>
      </c>
      <c r="AY938" t="s">
        <v>74</v>
      </c>
      <c r="AZ938" t="s">
        <v>74</v>
      </c>
      <c r="BA938" t="s">
        <v>74</v>
      </c>
      <c r="BB938">
        <v>184</v>
      </c>
      <c r="BC938">
        <v>203</v>
      </c>
      <c r="BD938" t="s">
        <v>74</v>
      </c>
      <c r="BE938" t="s">
        <v>9724</v>
      </c>
      <c r="BF938" t="str">
        <f>HYPERLINK("http://dx.doi.org/10.1007/BF00321219","http://dx.doi.org/10.1007/BF00321219")</f>
        <v>http://dx.doi.org/10.1007/BF00321219</v>
      </c>
      <c r="BG938" t="s">
        <v>74</v>
      </c>
      <c r="BH938" t="s">
        <v>74</v>
      </c>
      <c r="BI938">
        <v>20</v>
      </c>
      <c r="BJ938" t="s">
        <v>2008</v>
      </c>
      <c r="BK938" t="s">
        <v>93</v>
      </c>
      <c r="BL938" t="s">
        <v>2008</v>
      </c>
      <c r="BM938" t="s">
        <v>9725</v>
      </c>
      <c r="BN938" t="s">
        <v>74</v>
      </c>
      <c r="BO938" t="s">
        <v>74</v>
      </c>
      <c r="BP938" t="s">
        <v>74</v>
      </c>
      <c r="BQ938" t="s">
        <v>74</v>
      </c>
      <c r="BR938" t="s">
        <v>96</v>
      </c>
      <c r="BS938" t="s">
        <v>9726</v>
      </c>
      <c r="BT938" t="str">
        <f>HYPERLINK("https%3A%2F%2Fwww.webofscience.com%2Fwos%2Fwoscc%2Ffull-record%2FWOS:A1993MJ05900005","View Full Record in Web of Science")</f>
        <v>View Full Record in Web of Science</v>
      </c>
    </row>
    <row r="939" spans="1:72" x14ac:dyDescent="0.15">
      <c r="A939" t="s">
        <v>72</v>
      </c>
      <c r="B939" t="s">
        <v>9727</v>
      </c>
      <c r="C939" t="s">
        <v>74</v>
      </c>
      <c r="D939" t="s">
        <v>74</v>
      </c>
      <c r="E939" t="s">
        <v>74</v>
      </c>
      <c r="F939" t="s">
        <v>9727</v>
      </c>
      <c r="G939" t="s">
        <v>74</v>
      </c>
      <c r="H939" t="s">
        <v>74</v>
      </c>
      <c r="I939" t="s">
        <v>9728</v>
      </c>
      <c r="J939" t="s">
        <v>9729</v>
      </c>
      <c r="K939" t="s">
        <v>74</v>
      </c>
      <c r="L939" t="s">
        <v>74</v>
      </c>
      <c r="M939" t="s">
        <v>77</v>
      </c>
      <c r="N939" t="s">
        <v>78</v>
      </c>
      <c r="O939" t="s">
        <v>74</v>
      </c>
      <c r="P939" t="s">
        <v>74</v>
      </c>
      <c r="Q939" t="s">
        <v>74</v>
      </c>
      <c r="R939" t="s">
        <v>74</v>
      </c>
      <c r="S939" t="s">
        <v>74</v>
      </c>
      <c r="T939" t="s">
        <v>9730</v>
      </c>
      <c r="U939" t="s">
        <v>9731</v>
      </c>
      <c r="V939" t="s">
        <v>9732</v>
      </c>
      <c r="W939" t="s">
        <v>9733</v>
      </c>
      <c r="X939" t="s">
        <v>9734</v>
      </c>
      <c r="Y939" t="s">
        <v>2265</v>
      </c>
      <c r="Z939" t="s">
        <v>74</v>
      </c>
      <c r="AA939" t="s">
        <v>544</v>
      </c>
      <c r="AB939" t="s">
        <v>9258</v>
      </c>
      <c r="AC939" t="s">
        <v>74</v>
      </c>
      <c r="AD939" t="s">
        <v>74</v>
      </c>
      <c r="AE939" t="s">
        <v>74</v>
      </c>
      <c r="AF939" t="s">
        <v>74</v>
      </c>
      <c r="AG939">
        <v>21</v>
      </c>
      <c r="AH939">
        <v>117</v>
      </c>
      <c r="AI939">
        <v>129</v>
      </c>
      <c r="AJ939">
        <v>1</v>
      </c>
      <c r="AK939">
        <v>28</v>
      </c>
      <c r="AL939" t="s">
        <v>983</v>
      </c>
      <c r="AM939" t="s">
        <v>4805</v>
      </c>
      <c r="AN939" t="s">
        <v>4806</v>
      </c>
      <c r="AO939" t="s">
        <v>9735</v>
      </c>
      <c r="AP939" t="s">
        <v>9736</v>
      </c>
      <c r="AQ939" t="s">
        <v>74</v>
      </c>
      <c r="AR939" t="s">
        <v>9737</v>
      </c>
      <c r="AS939" t="s">
        <v>9738</v>
      </c>
      <c r="AT939" t="s">
        <v>9622</v>
      </c>
      <c r="AU939">
        <v>1993</v>
      </c>
      <c r="AV939">
        <v>28</v>
      </c>
      <c r="AW939">
        <v>4</v>
      </c>
      <c r="AX939" t="s">
        <v>74</v>
      </c>
      <c r="AY939" t="s">
        <v>74</v>
      </c>
      <c r="AZ939" t="s">
        <v>74</v>
      </c>
      <c r="BA939" t="s">
        <v>74</v>
      </c>
      <c r="BB939">
        <v>213</v>
      </c>
      <c r="BC939">
        <v>221</v>
      </c>
      <c r="BD939" t="s">
        <v>74</v>
      </c>
      <c r="BE939" t="s">
        <v>9739</v>
      </c>
      <c r="BF939" t="str">
        <f>HYPERLINK("http://dx.doi.org/10.1080/09670269300650321","http://dx.doi.org/10.1080/09670269300650321")</f>
        <v>http://dx.doi.org/10.1080/09670269300650321</v>
      </c>
      <c r="BG939" t="s">
        <v>74</v>
      </c>
      <c r="BH939" t="s">
        <v>74</v>
      </c>
      <c r="BI939">
        <v>9</v>
      </c>
      <c r="BJ939" t="s">
        <v>2503</v>
      </c>
      <c r="BK939" t="s">
        <v>93</v>
      </c>
      <c r="BL939" t="s">
        <v>2503</v>
      </c>
      <c r="BM939" t="s">
        <v>9740</v>
      </c>
      <c r="BN939" t="s">
        <v>74</v>
      </c>
      <c r="BO939" t="s">
        <v>74</v>
      </c>
      <c r="BP939" t="s">
        <v>74</v>
      </c>
      <c r="BQ939" t="s">
        <v>74</v>
      </c>
      <c r="BR939" t="s">
        <v>96</v>
      </c>
      <c r="BS939" t="s">
        <v>9741</v>
      </c>
      <c r="BT939" t="str">
        <f>HYPERLINK("https%3A%2F%2Fwww.webofscience.com%2Fwos%2Fwoscc%2Ffull-record%2FWOS:A1993MT20900002","View Full Record in Web of Science")</f>
        <v>View Full Record in Web of Science</v>
      </c>
    </row>
    <row r="940" spans="1:72" x14ac:dyDescent="0.15">
      <c r="A940" t="s">
        <v>72</v>
      </c>
      <c r="B940" t="s">
        <v>9742</v>
      </c>
      <c r="C940" t="s">
        <v>74</v>
      </c>
      <c r="D940" t="s">
        <v>74</v>
      </c>
      <c r="E940" t="s">
        <v>74</v>
      </c>
      <c r="F940" t="s">
        <v>9742</v>
      </c>
      <c r="G940" t="s">
        <v>74</v>
      </c>
      <c r="H940" t="s">
        <v>74</v>
      </c>
      <c r="I940" t="s">
        <v>9743</v>
      </c>
      <c r="J940" t="s">
        <v>2063</v>
      </c>
      <c r="K940" t="s">
        <v>74</v>
      </c>
      <c r="L940" t="s">
        <v>74</v>
      </c>
      <c r="M940" t="s">
        <v>77</v>
      </c>
      <c r="N940" t="s">
        <v>78</v>
      </c>
      <c r="O940" t="s">
        <v>74</v>
      </c>
      <c r="P940" t="s">
        <v>74</v>
      </c>
      <c r="Q940" t="s">
        <v>74</v>
      </c>
      <c r="R940" t="s">
        <v>74</v>
      </c>
      <c r="S940" t="s">
        <v>74</v>
      </c>
      <c r="T940" t="s">
        <v>74</v>
      </c>
      <c r="U940" t="s">
        <v>9744</v>
      </c>
      <c r="V940" t="s">
        <v>9745</v>
      </c>
      <c r="W940" t="s">
        <v>74</v>
      </c>
      <c r="X940" t="s">
        <v>74</v>
      </c>
      <c r="Y940" t="s">
        <v>8079</v>
      </c>
      <c r="Z940" t="s">
        <v>74</v>
      </c>
      <c r="AA940" t="s">
        <v>74</v>
      </c>
      <c r="AB940" t="s">
        <v>74</v>
      </c>
      <c r="AC940" t="s">
        <v>74</v>
      </c>
      <c r="AD940" t="s">
        <v>74</v>
      </c>
      <c r="AE940" t="s">
        <v>74</v>
      </c>
      <c r="AF940" t="s">
        <v>74</v>
      </c>
      <c r="AG940">
        <v>45</v>
      </c>
      <c r="AH940">
        <v>49</v>
      </c>
      <c r="AI940">
        <v>49</v>
      </c>
      <c r="AJ940">
        <v>0</v>
      </c>
      <c r="AK940">
        <v>5</v>
      </c>
      <c r="AL940" t="s">
        <v>631</v>
      </c>
      <c r="AM940" t="s">
        <v>84</v>
      </c>
      <c r="AN940" t="s">
        <v>2067</v>
      </c>
      <c r="AO940" t="s">
        <v>2068</v>
      </c>
      <c r="AP940" t="s">
        <v>74</v>
      </c>
      <c r="AQ940" t="s">
        <v>74</v>
      </c>
      <c r="AR940" t="s">
        <v>2069</v>
      </c>
      <c r="AS940" t="s">
        <v>2070</v>
      </c>
      <c r="AT940" t="s">
        <v>9622</v>
      </c>
      <c r="AU940">
        <v>1993</v>
      </c>
      <c r="AV940">
        <v>130</v>
      </c>
      <c r="AW940">
        <v>6</v>
      </c>
      <c r="AX940" t="s">
        <v>74</v>
      </c>
      <c r="AY940" t="s">
        <v>74</v>
      </c>
      <c r="AZ940" t="s">
        <v>74</v>
      </c>
      <c r="BA940" t="s">
        <v>74</v>
      </c>
      <c r="BB940">
        <v>737</v>
      </c>
      <c r="BC940">
        <v>754</v>
      </c>
      <c r="BD940" t="s">
        <v>74</v>
      </c>
      <c r="BE940" t="s">
        <v>9746</v>
      </c>
      <c r="BF940" t="str">
        <f>HYPERLINK("http://dx.doi.org/10.1017/S0016756800023128","http://dx.doi.org/10.1017/S0016756800023128")</f>
        <v>http://dx.doi.org/10.1017/S0016756800023128</v>
      </c>
      <c r="BG940" t="s">
        <v>74</v>
      </c>
      <c r="BH940" t="s">
        <v>74</v>
      </c>
      <c r="BI940">
        <v>18</v>
      </c>
      <c r="BJ940" t="s">
        <v>187</v>
      </c>
      <c r="BK940" t="s">
        <v>93</v>
      </c>
      <c r="BL940" t="s">
        <v>188</v>
      </c>
      <c r="BM940" t="s">
        <v>9747</v>
      </c>
      <c r="BN940" t="s">
        <v>74</v>
      </c>
      <c r="BO940" t="s">
        <v>74</v>
      </c>
      <c r="BP940" t="s">
        <v>74</v>
      </c>
      <c r="BQ940" t="s">
        <v>74</v>
      </c>
      <c r="BR940" t="s">
        <v>96</v>
      </c>
      <c r="BS940" t="s">
        <v>9748</v>
      </c>
      <c r="BT940" t="str">
        <f>HYPERLINK("https%3A%2F%2Fwww.webofscience.com%2Fwos%2Fwoscc%2Ffull-record%2FWOS:A1993ML39800001","View Full Record in Web of Science")</f>
        <v>View Full Record in Web of Science</v>
      </c>
    </row>
    <row r="941" spans="1:72" x14ac:dyDescent="0.15">
      <c r="A941" t="s">
        <v>72</v>
      </c>
      <c r="B941" t="s">
        <v>9749</v>
      </c>
      <c r="C941" t="s">
        <v>74</v>
      </c>
      <c r="D941" t="s">
        <v>74</v>
      </c>
      <c r="E941" t="s">
        <v>74</v>
      </c>
      <c r="F941" t="s">
        <v>9749</v>
      </c>
      <c r="G941" t="s">
        <v>74</v>
      </c>
      <c r="H941" t="s">
        <v>74</v>
      </c>
      <c r="I941" t="s">
        <v>9750</v>
      </c>
      <c r="J941" t="s">
        <v>806</v>
      </c>
      <c r="K941" t="s">
        <v>74</v>
      </c>
      <c r="L941" t="s">
        <v>74</v>
      </c>
      <c r="M941" t="s">
        <v>77</v>
      </c>
      <c r="N941" t="s">
        <v>78</v>
      </c>
      <c r="O941" t="s">
        <v>74</v>
      </c>
      <c r="P941" t="s">
        <v>74</v>
      </c>
      <c r="Q941" t="s">
        <v>74</v>
      </c>
      <c r="R941" t="s">
        <v>74</v>
      </c>
      <c r="S941" t="s">
        <v>74</v>
      </c>
      <c r="T941" t="s">
        <v>74</v>
      </c>
      <c r="U941" t="s">
        <v>9751</v>
      </c>
      <c r="V941" t="s">
        <v>9752</v>
      </c>
      <c r="W941" t="s">
        <v>9753</v>
      </c>
      <c r="X941" t="s">
        <v>151</v>
      </c>
      <c r="Y941" t="s">
        <v>74</v>
      </c>
      <c r="Z941" t="s">
        <v>74</v>
      </c>
      <c r="AA941" t="s">
        <v>74</v>
      </c>
      <c r="AB941" t="s">
        <v>74</v>
      </c>
      <c r="AC941" t="s">
        <v>74</v>
      </c>
      <c r="AD941" t="s">
        <v>74</v>
      </c>
      <c r="AE941" t="s">
        <v>74</v>
      </c>
      <c r="AF941" t="s">
        <v>74</v>
      </c>
      <c r="AG941">
        <v>16</v>
      </c>
      <c r="AH941">
        <v>46</v>
      </c>
      <c r="AI941">
        <v>51</v>
      </c>
      <c r="AJ941">
        <v>0</v>
      </c>
      <c r="AK941">
        <v>1</v>
      </c>
      <c r="AL941" t="s">
        <v>813</v>
      </c>
      <c r="AM941" t="s">
        <v>814</v>
      </c>
      <c r="AN941" t="s">
        <v>815</v>
      </c>
      <c r="AO941" t="s">
        <v>816</v>
      </c>
      <c r="AP941" t="s">
        <v>74</v>
      </c>
      <c r="AQ941" t="s">
        <v>74</v>
      </c>
      <c r="AR941" t="s">
        <v>806</v>
      </c>
      <c r="AS941" t="s">
        <v>188</v>
      </c>
      <c r="AT941" t="s">
        <v>9622</v>
      </c>
      <c r="AU941">
        <v>1993</v>
      </c>
      <c r="AV941">
        <v>21</v>
      </c>
      <c r="AW941">
        <v>11</v>
      </c>
      <c r="AX941" t="s">
        <v>74</v>
      </c>
      <c r="AY941" t="s">
        <v>74</v>
      </c>
      <c r="AZ941" t="s">
        <v>74</v>
      </c>
      <c r="BA941" t="s">
        <v>74</v>
      </c>
      <c r="BB941">
        <v>1047</v>
      </c>
      <c r="BC941">
        <v>1050</v>
      </c>
      <c r="BD941" t="s">
        <v>74</v>
      </c>
      <c r="BE941" t="s">
        <v>9754</v>
      </c>
      <c r="BF941" t="str">
        <f>HYPERLINK("http://dx.doi.org/10.1130/0091-7613(1993)021&lt;1047:GSDFAM&gt;2.3.CO;2","http://dx.doi.org/10.1130/0091-7613(1993)021&lt;1047:GSDFAM&gt;2.3.CO;2")</f>
        <v>http://dx.doi.org/10.1130/0091-7613(1993)021&lt;1047:GSDFAM&gt;2.3.CO;2</v>
      </c>
      <c r="BG941" t="s">
        <v>74</v>
      </c>
      <c r="BH941" t="s">
        <v>74</v>
      </c>
      <c r="BI941">
        <v>4</v>
      </c>
      <c r="BJ941" t="s">
        <v>188</v>
      </c>
      <c r="BK941" t="s">
        <v>93</v>
      </c>
      <c r="BL941" t="s">
        <v>188</v>
      </c>
      <c r="BM941" t="s">
        <v>9755</v>
      </c>
      <c r="BN941" t="s">
        <v>74</v>
      </c>
      <c r="BO941" t="s">
        <v>74</v>
      </c>
      <c r="BP941" t="s">
        <v>74</v>
      </c>
      <c r="BQ941" t="s">
        <v>74</v>
      </c>
      <c r="BR941" t="s">
        <v>96</v>
      </c>
      <c r="BS941" t="s">
        <v>9756</v>
      </c>
      <c r="BT941" t="str">
        <f>HYPERLINK("https%3A%2F%2Fwww.webofscience.com%2Fwos%2Fwoscc%2Ffull-record%2FWOS:A1993ME75900022","View Full Record in Web of Science")</f>
        <v>View Full Record in Web of Science</v>
      </c>
    </row>
    <row r="942" spans="1:72" x14ac:dyDescent="0.15">
      <c r="A942" t="s">
        <v>72</v>
      </c>
      <c r="B942" t="s">
        <v>9757</v>
      </c>
      <c r="C942" t="s">
        <v>74</v>
      </c>
      <c r="D942" t="s">
        <v>74</v>
      </c>
      <c r="E942" t="s">
        <v>74</v>
      </c>
      <c r="F942" t="s">
        <v>9757</v>
      </c>
      <c r="G942" t="s">
        <v>74</v>
      </c>
      <c r="H942" t="s">
        <v>74</v>
      </c>
      <c r="I942" t="s">
        <v>9758</v>
      </c>
      <c r="J942" t="s">
        <v>2098</v>
      </c>
      <c r="K942" t="s">
        <v>74</v>
      </c>
      <c r="L942" t="s">
        <v>74</v>
      </c>
      <c r="M942" t="s">
        <v>859</v>
      </c>
      <c r="N942" t="s">
        <v>557</v>
      </c>
      <c r="O942" t="s">
        <v>74</v>
      </c>
      <c r="P942" t="s">
        <v>74</v>
      </c>
      <c r="Q942" t="s">
        <v>74</v>
      </c>
      <c r="R942" t="s">
        <v>74</v>
      </c>
      <c r="S942" t="s">
        <v>74</v>
      </c>
      <c r="T942" t="s">
        <v>74</v>
      </c>
      <c r="U942" t="s">
        <v>74</v>
      </c>
      <c r="V942" t="s">
        <v>74</v>
      </c>
      <c r="W942" t="s">
        <v>74</v>
      </c>
      <c r="X942" t="s">
        <v>74</v>
      </c>
      <c r="Y942" t="s">
        <v>2110</v>
      </c>
      <c r="Z942" t="s">
        <v>74</v>
      </c>
      <c r="AA942" t="s">
        <v>74</v>
      </c>
      <c r="AB942" t="s">
        <v>74</v>
      </c>
      <c r="AC942" t="s">
        <v>74</v>
      </c>
      <c r="AD942" t="s">
        <v>74</v>
      </c>
      <c r="AE942" t="s">
        <v>74</v>
      </c>
      <c r="AF942" t="s">
        <v>74</v>
      </c>
      <c r="AG942">
        <v>5</v>
      </c>
      <c r="AH942">
        <v>11</v>
      </c>
      <c r="AI942">
        <v>11</v>
      </c>
      <c r="AJ942">
        <v>0</v>
      </c>
      <c r="AK942">
        <v>0</v>
      </c>
      <c r="AL942" t="s">
        <v>862</v>
      </c>
      <c r="AM942" t="s">
        <v>863</v>
      </c>
      <c r="AN942" t="s">
        <v>879</v>
      </c>
      <c r="AO942" t="s">
        <v>2100</v>
      </c>
      <c r="AP942" t="s">
        <v>74</v>
      </c>
      <c r="AQ942" t="s">
        <v>74</v>
      </c>
      <c r="AR942" t="s">
        <v>2101</v>
      </c>
      <c r="AS942" t="s">
        <v>2102</v>
      </c>
      <c r="AT942" t="s">
        <v>9636</v>
      </c>
      <c r="AU942">
        <v>1993</v>
      </c>
      <c r="AV942">
        <v>33</v>
      </c>
      <c r="AW942">
        <v>6</v>
      </c>
      <c r="AX942" t="s">
        <v>74</v>
      </c>
      <c r="AY942" t="s">
        <v>74</v>
      </c>
      <c r="AZ942" t="s">
        <v>74</v>
      </c>
      <c r="BA942" t="s">
        <v>74</v>
      </c>
      <c r="BB942">
        <v>145</v>
      </c>
      <c r="BC942">
        <v>151</v>
      </c>
      <c r="BD942" t="s">
        <v>74</v>
      </c>
      <c r="BE942" t="s">
        <v>74</v>
      </c>
      <c r="BF942" t="s">
        <v>74</v>
      </c>
      <c r="BG942" t="s">
        <v>74</v>
      </c>
      <c r="BH942" t="s">
        <v>74</v>
      </c>
      <c r="BI942">
        <v>7</v>
      </c>
      <c r="BJ942" t="s">
        <v>265</v>
      </c>
      <c r="BK942" t="s">
        <v>93</v>
      </c>
      <c r="BL942" t="s">
        <v>265</v>
      </c>
      <c r="BM942" t="s">
        <v>9759</v>
      </c>
      <c r="BN942" t="s">
        <v>74</v>
      </c>
      <c r="BO942" t="s">
        <v>74</v>
      </c>
      <c r="BP942" t="s">
        <v>74</v>
      </c>
      <c r="BQ942" t="s">
        <v>74</v>
      </c>
      <c r="BR942" t="s">
        <v>96</v>
      </c>
      <c r="BS942" t="s">
        <v>9760</v>
      </c>
      <c r="BT942" t="str">
        <f>HYPERLINK("https%3A%2F%2Fwww.webofscience.com%2Fwos%2Fwoscc%2Ffull-record%2FWOS:A1993MV78200020","View Full Record in Web of Science")</f>
        <v>View Full Record in Web of Science</v>
      </c>
    </row>
    <row r="943" spans="1:72" x14ac:dyDescent="0.15">
      <c r="A943" t="s">
        <v>72</v>
      </c>
      <c r="B943" t="s">
        <v>9761</v>
      </c>
      <c r="C943" t="s">
        <v>74</v>
      </c>
      <c r="D943" t="s">
        <v>74</v>
      </c>
      <c r="E943" t="s">
        <v>74</v>
      </c>
      <c r="F943" t="s">
        <v>9761</v>
      </c>
      <c r="G943" t="s">
        <v>74</v>
      </c>
      <c r="H943" t="s">
        <v>74</v>
      </c>
      <c r="I943" t="s">
        <v>9762</v>
      </c>
      <c r="J943" t="s">
        <v>822</v>
      </c>
      <c r="K943" t="s">
        <v>74</v>
      </c>
      <c r="L943" t="s">
        <v>74</v>
      </c>
      <c r="M943" t="s">
        <v>77</v>
      </c>
      <c r="N943" t="s">
        <v>78</v>
      </c>
      <c r="O943" t="s">
        <v>74</v>
      </c>
      <c r="P943" t="s">
        <v>74</v>
      </c>
      <c r="Q943" t="s">
        <v>74</v>
      </c>
      <c r="R943" t="s">
        <v>74</v>
      </c>
      <c r="S943" t="s">
        <v>74</v>
      </c>
      <c r="T943" t="s">
        <v>9763</v>
      </c>
      <c r="U943" t="s">
        <v>9764</v>
      </c>
      <c r="V943" t="s">
        <v>9765</v>
      </c>
      <c r="W943" t="s">
        <v>9766</v>
      </c>
      <c r="X943" t="s">
        <v>9767</v>
      </c>
      <c r="Y943" t="s">
        <v>9768</v>
      </c>
      <c r="Z943" t="s">
        <v>74</v>
      </c>
      <c r="AA943" t="s">
        <v>9769</v>
      </c>
      <c r="AB943" t="s">
        <v>9770</v>
      </c>
      <c r="AC943" t="s">
        <v>74</v>
      </c>
      <c r="AD943" t="s">
        <v>74</v>
      </c>
      <c r="AE943" t="s">
        <v>74</v>
      </c>
      <c r="AF943" t="s">
        <v>74</v>
      </c>
      <c r="AG943">
        <v>40</v>
      </c>
      <c r="AH943">
        <v>46</v>
      </c>
      <c r="AI943">
        <v>46</v>
      </c>
      <c r="AJ943">
        <v>1</v>
      </c>
      <c r="AK943">
        <v>5</v>
      </c>
      <c r="AL943" t="s">
        <v>489</v>
      </c>
      <c r="AM943" t="s">
        <v>109</v>
      </c>
      <c r="AN943" t="s">
        <v>490</v>
      </c>
      <c r="AO943" t="s">
        <v>827</v>
      </c>
      <c r="AP943" t="s">
        <v>74</v>
      </c>
      <c r="AQ943" t="s">
        <v>74</v>
      </c>
      <c r="AR943" t="s">
        <v>828</v>
      </c>
      <c r="AS943" t="s">
        <v>829</v>
      </c>
      <c r="AT943" t="s">
        <v>9622</v>
      </c>
      <c r="AU943">
        <v>1993</v>
      </c>
      <c r="AV943">
        <v>115</v>
      </c>
      <c r="AW943">
        <v>2</v>
      </c>
      <c r="AX943" t="s">
        <v>74</v>
      </c>
      <c r="AY943" t="s">
        <v>74</v>
      </c>
      <c r="AZ943" t="s">
        <v>74</v>
      </c>
      <c r="BA943" t="s">
        <v>74</v>
      </c>
      <c r="BB943">
        <v>586</v>
      </c>
      <c r="BC943">
        <v>600</v>
      </c>
      <c r="BD943" t="s">
        <v>74</v>
      </c>
      <c r="BE943" t="s">
        <v>9771</v>
      </c>
      <c r="BF943" t="str">
        <f>HYPERLINK("http://dx.doi.org/10.1111/j.1365-246X.1993.tb01209.x","http://dx.doi.org/10.1111/j.1365-246X.1993.tb01209.x")</f>
        <v>http://dx.doi.org/10.1111/j.1365-246X.1993.tb01209.x</v>
      </c>
      <c r="BG943" t="s">
        <v>74</v>
      </c>
      <c r="BH943" t="s">
        <v>74</v>
      </c>
      <c r="BI943">
        <v>15</v>
      </c>
      <c r="BJ943" t="s">
        <v>265</v>
      </c>
      <c r="BK943" t="s">
        <v>93</v>
      </c>
      <c r="BL943" t="s">
        <v>265</v>
      </c>
      <c r="BM943" t="s">
        <v>9772</v>
      </c>
      <c r="BN943" t="s">
        <v>74</v>
      </c>
      <c r="BO943" t="s">
        <v>334</v>
      </c>
      <c r="BP943" t="s">
        <v>74</v>
      </c>
      <c r="BQ943" t="s">
        <v>74</v>
      </c>
      <c r="BR943" t="s">
        <v>96</v>
      </c>
      <c r="BS943" t="s">
        <v>9773</v>
      </c>
      <c r="BT943" t="str">
        <f>HYPERLINK("https%3A%2F%2Fwww.webofscience.com%2Fwos%2Fwoscc%2Ffull-record%2FWOS:A1993ME10200020","View Full Record in Web of Science")</f>
        <v>View Full Record in Web of Science</v>
      </c>
    </row>
    <row r="944" spans="1:72" x14ac:dyDescent="0.15">
      <c r="A944" t="s">
        <v>72</v>
      </c>
      <c r="B944" t="s">
        <v>9774</v>
      </c>
      <c r="C944" t="s">
        <v>74</v>
      </c>
      <c r="D944" t="s">
        <v>74</v>
      </c>
      <c r="E944" t="s">
        <v>74</v>
      </c>
      <c r="F944" t="s">
        <v>9774</v>
      </c>
      <c r="G944" t="s">
        <v>74</v>
      </c>
      <c r="H944" t="s">
        <v>74</v>
      </c>
      <c r="I944" t="s">
        <v>9775</v>
      </c>
      <c r="J944" t="s">
        <v>9776</v>
      </c>
      <c r="K944" t="s">
        <v>74</v>
      </c>
      <c r="L944" t="s">
        <v>74</v>
      </c>
      <c r="M944" t="s">
        <v>77</v>
      </c>
      <c r="N944" t="s">
        <v>78</v>
      </c>
      <c r="O944" t="s">
        <v>74</v>
      </c>
      <c r="P944" t="s">
        <v>74</v>
      </c>
      <c r="Q944" t="s">
        <v>74</v>
      </c>
      <c r="R944" t="s">
        <v>74</v>
      </c>
      <c r="S944" t="s">
        <v>74</v>
      </c>
      <c r="T944" t="s">
        <v>9777</v>
      </c>
      <c r="U944" t="s">
        <v>9778</v>
      </c>
      <c r="V944" t="s">
        <v>9779</v>
      </c>
      <c r="W944" t="s">
        <v>9780</v>
      </c>
      <c r="X944" t="s">
        <v>9781</v>
      </c>
      <c r="Y944" t="s">
        <v>74</v>
      </c>
      <c r="Z944" t="s">
        <v>74</v>
      </c>
      <c r="AA944" t="s">
        <v>1495</v>
      </c>
      <c r="AB944" t="s">
        <v>9782</v>
      </c>
      <c r="AC944" t="s">
        <v>74</v>
      </c>
      <c r="AD944" t="s">
        <v>74</v>
      </c>
      <c r="AE944" t="s">
        <v>74</v>
      </c>
      <c r="AF944" t="s">
        <v>74</v>
      </c>
      <c r="AG944">
        <v>29</v>
      </c>
      <c r="AH944">
        <v>6</v>
      </c>
      <c r="AI944">
        <v>7</v>
      </c>
      <c r="AJ944">
        <v>0</v>
      </c>
      <c r="AK944">
        <v>1</v>
      </c>
      <c r="AL944" t="s">
        <v>153</v>
      </c>
      <c r="AM944" t="s">
        <v>84</v>
      </c>
      <c r="AN944" t="s">
        <v>154</v>
      </c>
      <c r="AO944" t="s">
        <v>9783</v>
      </c>
      <c r="AP944" t="s">
        <v>74</v>
      </c>
      <c r="AQ944" t="s">
        <v>74</v>
      </c>
      <c r="AR944" t="s">
        <v>9784</v>
      </c>
      <c r="AS944" t="s">
        <v>9785</v>
      </c>
      <c r="AT944" t="s">
        <v>9622</v>
      </c>
      <c r="AU944">
        <v>1993</v>
      </c>
      <c r="AV944">
        <v>173</v>
      </c>
      <c r="AW944">
        <v>5</v>
      </c>
      <c r="AX944" t="s">
        <v>74</v>
      </c>
      <c r="AY944" t="s">
        <v>74</v>
      </c>
      <c r="AZ944" t="s">
        <v>74</v>
      </c>
      <c r="BA944" t="s">
        <v>74</v>
      </c>
      <c r="BB944">
        <v>615</v>
      </c>
      <c r="BC944">
        <v>619</v>
      </c>
      <c r="BD944" t="s">
        <v>74</v>
      </c>
      <c r="BE944" t="s">
        <v>74</v>
      </c>
      <c r="BF944" t="s">
        <v>74</v>
      </c>
      <c r="BG944" t="s">
        <v>74</v>
      </c>
      <c r="BH944" t="s">
        <v>74</v>
      </c>
      <c r="BI944">
        <v>5</v>
      </c>
      <c r="BJ944" t="s">
        <v>9786</v>
      </c>
      <c r="BK944" t="s">
        <v>93</v>
      </c>
      <c r="BL944" t="s">
        <v>9787</v>
      </c>
      <c r="BM944" t="s">
        <v>9788</v>
      </c>
      <c r="BN944" t="s">
        <v>74</v>
      </c>
      <c r="BO944" t="s">
        <v>74</v>
      </c>
      <c r="BP944" t="s">
        <v>74</v>
      </c>
      <c r="BQ944" t="s">
        <v>74</v>
      </c>
      <c r="BR944" t="s">
        <v>96</v>
      </c>
      <c r="BS944" t="s">
        <v>9789</v>
      </c>
      <c r="BT944" t="str">
        <f>HYPERLINK("https%3A%2F%2Fwww.webofscience.com%2Fwos%2Fwoscc%2Ffull-record%2FWOS:A1993MJ89700010","View Full Record in Web of Science")</f>
        <v>View Full Record in Web of Science</v>
      </c>
    </row>
    <row r="945" spans="1:72" x14ac:dyDescent="0.15">
      <c r="A945" t="s">
        <v>72</v>
      </c>
      <c r="B945" t="s">
        <v>9790</v>
      </c>
      <c r="C945" t="s">
        <v>74</v>
      </c>
      <c r="D945" t="s">
        <v>74</v>
      </c>
      <c r="E945" t="s">
        <v>74</v>
      </c>
      <c r="F945" t="s">
        <v>9790</v>
      </c>
      <c r="G945" t="s">
        <v>74</v>
      </c>
      <c r="H945" t="s">
        <v>74</v>
      </c>
      <c r="I945" t="s">
        <v>9791</v>
      </c>
      <c r="J945" t="s">
        <v>937</v>
      </c>
      <c r="K945" t="s">
        <v>74</v>
      </c>
      <c r="L945" t="s">
        <v>74</v>
      </c>
      <c r="M945" t="s">
        <v>77</v>
      </c>
      <c r="N945" t="s">
        <v>78</v>
      </c>
      <c r="O945" t="s">
        <v>74</v>
      </c>
      <c r="P945" t="s">
        <v>74</v>
      </c>
      <c r="Q945" t="s">
        <v>74</v>
      </c>
      <c r="R945" t="s">
        <v>74</v>
      </c>
      <c r="S945" t="s">
        <v>74</v>
      </c>
      <c r="T945" t="s">
        <v>74</v>
      </c>
      <c r="U945" t="s">
        <v>9792</v>
      </c>
      <c r="V945" t="s">
        <v>9793</v>
      </c>
      <c r="W945" t="s">
        <v>74</v>
      </c>
      <c r="X945" t="s">
        <v>74</v>
      </c>
      <c r="Y945" t="s">
        <v>9794</v>
      </c>
      <c r="Z945" t="s">
        <v>74</v>
      </c>
      <c r="AA945" t="s">
        <v>74</v>
      </c>
      <c r="AB945" t="s">
        <v>74</v>
      </c>
      <c r="AC945" t="s">
        <v>74</v>
      </c>
      <c r="AD945" t="s">
        <v>74</v>
      </c>
      <c r="AE945" t="s">
        <v>74</v>
      </c>
      <c r="AF945" t="s">
        <v>74</v>
      </c>
      <c r="AG945">
        <v>21</v>
      </c>
      <c r="AH945">
        <v>6</v>
      </c>
      <c r="AI945">
        <v>6</v>
      </c>
      <c r="AJ945">
        <v>0</v>
      </c>
      <c r="AK945">
        <v>0</v>
      </c>
      <c r="AL945" t="s">
        <v>284</v>
      </c>
      <c r="AM945" t="s">
        <v>285</v>
      </c>
      <c r="AN945" t="s">
        <v>286</v>
      </c>
      <c r="AO945" t="s">
        <v>944</v>
      </c>
      <c r="AP945" t="s">
        <v>945</v>
      </c>
      <c r="AQ945" t="s">
        <v>74</v>
      </c>
      <c r="AR945" t="s">
        <v>946</v>
      </c>
      <c r="AS945" t="s">
        <v>947</v>
      </c>
      <c r="AT945" t="s">
        <v>9795</v>
      </c>
      <c r="AU945">
        <v>1993</v>
      </c>
      <c r="AV945">
        <v>98</v>
      </c>
      <c r="AW945" t="s">
        <v>9796</v>
      </c>
      <c r="AX945" t="s">
        <v>74</v>
      </c>
      <c r="AY945" t="s">
        <v>74</v>
      </c>
      <c r="AZ945" t="s">
        <v>74</v>
      </c>
      <c r="BA945" t="s">
        <v>74</v>
      </c>
      <c r="BB945">
        <v>19111</v>
      </c>
      <c r="BC945">
        <v>19116</v>
      </c>
      <c r="BD945" t="s">
        <v>74</v>
      </c>
      <c r="BE945" t="s">
        <v>9797</v>
      </c>
      <c r="BF945" t="str">
        <f>HYPERLINK("http://dx.doi.org/10.1029/93JA01951","http://dx.doi.org/10.1029/93JA01951")</f>
        <v>http://dx.doi.org/10.1029/93JA01951</v>
      </c>
      <c r="BG945" t="s">
        <v>74</v>
      </c>
      <c r="BH945" t="s">
        <v>74</v>
      </c>
      <c r="BI945">
        <v>6</v>
      </c>
      <c r="BJ945" t="s">
        <v>950</v>
      </c>
      <c r="BK945" t="s">
        <v>93</v>
      </c>
      <c r="BL945" t="s">
        <v>950</v>
      </c>
      <c r="BM945" t="s">
        <v>9798</v>
      </c>
      <c r="BN945" t="s">
        <v>74</v>
      </c>
      <c r="BO945" t="s">
        <v>74</v>
      </c>
      <c r="BP945" t="s">
        <v>74</v>
      </c>
      <c r="BQ945" t="s">
        <v>74</v>
      </c>
      <c r="BR945" t="s">
        <v>96</v>
      </c>
      <c r="BS945" t="s">
        <v>9799</v>
      </c>
      <c r="BT945" t="str">
        <f>HYPERLINK("https%3A%2F%2Fwww.webofscience.com%2Fwos%2Fwoscc%2Ffull-record%2FWOS:A1993MG09700022","View Full Record in Web of Science")</f>
        <v>View Full Record in Web of Science</v>
      </c>
    </row>
    <row r="946" spans="1:72" x14ac:dyDescent="0.15">
      <c r="A946" t="s">
        <v>72</v>
      </c>
      <c r="B946" t="s">
        <v>9800</v>
      </c>
      <c r="C946" t="s">
        <v>74</v>
      </c>
      <c r="D946" t="s">
        <v>74</v>
      </c>
      <c r="E946" t="s">
        <v>74</v>
      </c>
      <c r="F946" t="s">
        <v>9800</v>
      </c>
      <c r="G946" t="s">
        <v>74</v>
      </c>
      <c r="H946" t="s">
        <v>74</v>
      </c>
      <c r="I946" t="s">
        <v>9801</v>
      </c>
      <c r="J946" t="s">
        <v>937</v>
      </c>
      <c r="K946" t="s">
        <v>74</v>
      </c>
      <c r="L946" t="s">
        <v>74</v>
      </c>
      <c r="M946" t="s">
        <v>77</v>
      </c>
      <c r="N946" t="s">
        <v>794</v>
      </c>
      <c r="O946" t="s">
        <v>74</v>
      </c>
      <c r="P946" t="s">
        <v>74</v>
      </c>
      <c r="Q946" t="s">
        <v>74</v>
      </c>
      <c r="R946" t="s">
        <v>74</v>
      </c>
      <c r="S946" t="s">
        <v>74</v>
      </c>
      <c r="T946" t="s">
        <v>74</v>
      </c>
      <c r="U946" t="s">
        <v>9802</v>
      </c>
      <c r="V946" t="s">
        <v>9803</v>
      </c>
      <c r="W946" t="s">
        <v>9804</v>
      </c>
      <c r="X946" t="s">
        <v>9805</v>
      </c>
      <c r="Y946" t="s">
        <v>9806</v>
      </c>
      <c r="Z946" t="s">
        <v>74</v>
      </c>
      <c r="AA946" t="s">
        <v>9807</v>
      </c>
      <c r="AB946" t="s">
        <v>9808</v>
      </c>
      <c r="AC946" t="s">
        <v>74</v>
      </c>
      <c r="AD946" t="s">
        <v>74</v>
      </c>
      <c r="AE946" t="s">
        <v>74</v>
      </c>
      <c r="AF946" t="s">
        <v>74</v>
      </c>
      <c r="AG946">
        <v>121</v>
      </c>
      <c r="AH946">
        <v>130</v>
      </c>
      <c r="AI946">
        <v>139</v>
      </c>
      <c r="AJ946">
        <v>0</v>
      </c>
      <c r="AK946">
        <v>6</v>
      </c>
      <c r="AL946" t="s">
        <v>284</v>
      </c>
      <c r="AM946" t="s">
        <v>285</v>
      </c>
      <c r="AN946" t="s">
        <v>286</v>
      </c>
      <c r="AO946" t="s">
        <v>944</v>
      </c>
      <c r="AP946" t="s">
        <v>945</v>
      </c>
      <c r="AQ946" t="s">
        <v>74</v>
      </c>
      <c r="AR946" t="s">
        <v>946</v>
      </c>
      <c r="AS946" t="s">
        <v>947</v>
      </c>
      <c r="AT946" t="s">
        <v>9795</v>
      </c>
      <c r="AU946">
        <v>1993</v>
      </c>
      <c r="AV946">
        <v>98</v>
      </c>
      <c r="AW946" t="s">
        <v>9796</v>
      </c>
      <c r="AX946" t="s">
        <v>74</v>
      </c>
      <c r="AY946" t="s">
        <v>74</v>
      </c>
      <c r="AZ946" t="s">
        <v>74</v>
      </c>
      <c r="BA946" t="s">
        <v>74</v>
      </c>
      <c r="BB946">
        <v>19243</v>
      </c>
      <c r="BC946">
        <v>19271</v>
      </c>
      <c r="BD946" t="s">
        <v>74</v>
      </c>
      <c r="BE946" t="s">
        <v>9809</v>
      </c>
      <c r="BF946" t="str">
        <f>HYPERLINK("http://dx.doi.org/10.1029/93JA00922","http://dx.doi.org/10.1029/93JA00922")</f>
        <v>http://dx.doi.org/10.1029/93JA00922</v>
      </c>
      <c r="BG946" t="s">
        <v>74</v>
      </c>
      <c r="BH946" t="s">
        <v>74</v>
      </c>
      <c r="BI946">
        <v>29</v>
      </c>
      <c r="BJ946" t="s">
        <v>950</v>
      </c>
      <c r="BK946" t="s">
        <v>93</v>
      </c>
      <c r="BL946" t="s">
        <v>950</v>
      </c>
      <c r="BM946" t="s">
        <v>9798</v>
      </c>
      <c r="BN946" t="s">
        <v>74</v>
      </c>
      <c r="BO946" t="s">
        <v>74</v>
      </c>
      <c r="BP946" t="s">
        <v>74</v>
      </c>
      <c r="BQ946" t="s">
        <v>74</v>
      </c>
      <c r="BR946" t="s">
        <v>96</v>
      </c>
      <c r="BS946" t="s">
        <v>9810</v>
      </c>
      <c r="BT946" t="str">
        <f>HYPERLINK("https%3A%2F%2Fwww.webofscience.com%2Fwos%2Fwoscc%2Ffull-record%2FWOS:A1993MG09700035","View Full Record in Web of Science")</f>
        <v>View Full Record in Web of Science</v>
      </c>
    </row>
    <row r="947" spans="1:72" x14ac:dyDescent="0.15">
      <c r="A947" t="s">
        <v>72</v>
      </c>
      <c r="B947" t="s">
        <v>9811</v>
      </c>
      <c r="C947" t="s">
        <v>74</v>
      </c>
      <c r="D947" t="s">
        <v>74</v>
      </c>
      <c r="E947" t="s">
        <v>74</v>
      </c>
      <c r="F947" t="s">
        <v>9811</v>
      </c>
      <c r="G947" t="s">
        <v>74</v>
      </c>
      <c r="H947" t="s">
        <v>74</v>
      </c>
      <c r="I947" t="s">
        <v>9812</v>
      </c>
      <c r="J947" t="s">
        <v>937</v>
      </c>
      <c r="K947" t="s">
        <v>74</v>
      </c>
      <c r="L947" t="s">
        <v>74</v>
      </c>
      <c r="M947" t="s">
        <v>77</v>
      </c>
      <c r="N947" t="s">
        <v>78</v>
      </c>
      <c r="O947" t="s">
        <v>74</v>
      </c>
      <c r="P947" t="s">
        <v>74</v>
      </c>
      <c r="Q947" t="s">
        <v>74</v>
      </c>
      <c r="R947" t="s">
        <v>74</v>
      </c>
      <c r="S947" t="s">
        <v>74</v>
      </c>
      <c r="T947" t="s">
        <v>74</v>
      </c>
      <c r="U947" t="s">
        <v>9813</v>
      </c>
      <c r="V947" t="s">
        <v>9814</v>
      </c>
      <c r="W947" t="s">
        <v>9815</v>
      </c>
      <c r="X947" t="s">
        <v>9816</v>
      </c>
      <c r="Y947" t="s">
        <v>9817</v>
      </c>
      <c r="Z947" t="s">
        <v>74</v>
      </c>
      <c r="AA947" t="s">
        <v>9818</v>
      </c>
      <c r="AB947" t="s">
        <v>9819</v>
      </c>
      <c r="AC947" t="s">
        <v>74</v>
      </c>
      <c r="AD947" t="s">
        <v>74</v>
      </c>
      <c r="AE947" t="s">
        <v>74</v>
      </c>
      <c r="AF947" t="s">
        <v>74</v>
      </c>
      <c r="AG947">
        <v>76</v>
      </c>
      <c r="AH947">
        <v>92</v>
      </c>
      <c r="AI947">
        <v>92</v>
      </c>
      <c r="AJ947">
        <v>0</v>
      </c>
      <c r="AK947">
        <v>10</v>
      </c>
      <c r="AL947" t="s">
        <v>284</v>
      </c>
      <c r="AM947" t="s">
        <v>285</v>
      </c>
      <c r="AN947" t="s">
        <v>286</v>
      </c>
      <c r="AO947" t="s">
        <v>944</v>
      </c>
      <c r="AP947" t="s">
        <v>945</v>
      </c>
      <c r="AQ947" t="s">
        <v>74</v>
      </c>
      <c r="AR947" t="s">
        <v>946</v>
      </c>
      <c r="AS947" t="s">
        <v>947</v>
      </c>
      <c r="AT947" t="s">
        <v>9795</v>
      </c>
      <c r="AU947">
        <v>1993</v>
      </c>
      <c r="AV947">
        <v>98</v>
      </c>
      <c r="AW947" t="s">
        <v>9796</v>
      </c>
      <c r="AX947" t="s">
        <v>74</v>
      </c>
      <c r="AY947" t="s">
        <v>74</v>
      </c>
      <c r="AZ947" t="s">
        <v>74</v>
      </c>
      <c r="BA947" t="s">
        <v>74</v>
      </c>
      <c r="BB947">
        <v>19273</v>
      </c>
      <c r="BC947">
        <v>19292</v>
      </c>
      <c r="BD947" t="s">
        <v>74</v>
      </c>
      <c r="BE947" t="s">
        <v>9820</v>
      </c>
      <c r="BF947" t="str">
        <f>HYPERLINK("http://dx.doi.org/10.1029/93JA01010","http://dx.doi.org/10.1029/93JA01010")</f>
        <v>http://dx.doi.org/10.1029/93JA01010</v>
      </c>
      <c r="BG947" t="s">
        <v>74</v>
      </c>
      <c r="BH947" t="s">
        <v>74</v>
      </c>
      <c r="BI947">
        <v>20</v>
      </c>
      <c r="BJ947" t="s">
        <v>950</v>
      </c>
      <c r="BK947" t="s">
        <v>93</v>
      </c>
      <c r="BL947" t="s">
        <v>950</v>
      </c>
      <c r="BM947" t="s">
        <v>9798</v>
      </c>
      <c r="BN947" t="s">
        <v>74</v>
      </c>
      <c r="BO947" t="s">
        <v>2592</v>
      </c>
      <c r="BP947" t="s">
        <v>74</v>
      </c>
      <c r="BQ947" t="s">
        <v>74</v>
      </c>
      <c r="BR947" t="s">
        <v>96</v>
      </c>
      <c r="BS947" t="s">
        <v>9821</v>
      </c>
      <c r="BT947" t="str">
        <f>HYPERLINK("https%3A%2F%2Fwww.webofscience.com%2Fwos%2Fwoscc%2Ffull-record%2FWOS:A1993MG09700036","View Full Record in Web of Science")</f>
        <v>View Full Record in Web of Science</v>
      </c>
    </row>
    <row r="948" spans="1:72" x14ac:dyDescent="0.15">
      <c r="A948" t="s">
        <v>72</v>
      </c>
      <c r="B948" t="s">
        <v>9822</v>
      </c>
      <c r="C948" t="s">
        <v>74</v>
      </c>
      <c r="D948" t="s">
        <v>74</v>
      </c>
      <c r="E948" t="s">
        <v>74</v>
      </c>
      <c r="F948" t="s">
        <v>9822</v>
      </c>
      <c r="G948" t="s">
        <v>74</v>
      </c>
      <c r="H948" t="s">
        <v>74</v>
      </c>
      <c r="I948" t="s">
        <v>9823</v>
      </c>
      <c r="J948" t="s">
        <v>9824</v>
      </c>
      <c r="K948" t="s">
        <v>74</v>
      </c>
      <c r="L948" t="s">
        <v>74</v>
      </c>
      <c r="M948" t="s">
        <v>77</v>
      </c>
      <c r="N948" t="s">
        <v>78</v>
      </c>
      <c r="O948" t="s">
        <v>74</v>
      </c>
      <c r="P948" t="s">
        <v>74</v>
      </c>
      <c r="Q948" t="s">
        <v>74</v>
      </c>
      <c r="R948" t="s">
        <v>74</v>
      </c>
      <c r="S948" t="s">
        <v>74</v>
      </c>
      <c r="T948" t="s">
        <v>74</v>
      </c>
      <c r="U948" t="s">
        <v>9825</v>
      </c>
      <c r="V948" t="s">
        <v>9826</v>
      </c>
      <c r="W948" t="s">
        <v>9827</v>
      </c>
      <c r="X948" t="s">
        <v>9828</v>
      </c>
      <c r="Y948" t="s">
        <v>9829</v>
      </c>
      <c r="Z948" t="s">
        <v>74</v>
      </c>
      <c r="AA948" t="s">
        <v>9830</v>
      </c>
      <c r="AB948" t="s">
        <v>9831</v>
      </c>
      <c r="AC948" t="s">
        <v>74</v>
      </c>
      <c r="AD948" t="s">
        <v>74</v>
      </c>
      <c r="AE948" t="s">
        <v>74</v>
      </c>
      <c r="AF948" t="s">
        <v>74</v>
      </c>
      <c r="AG948">
        <v>29</v>
      </c>
      <c r="AH948">
        <v>194</v>
      </c>
      <c r="AI948">
        <v>221</v>
      </c>
      <c r="AJ948">
        <v>0</v>
      </c>
      <c r="AK948">
        <v>64</v>
      </c>
      <c r="AL948" t="s">
        <v>1935</v>
      </c>
      <c r="AM948" t="s">
        <v>1936</v>
      </c>
      <c r="AN948" t="s">
        <v>1937</v>
      </c>
      <c r="AO948" t="s">
        <v>9832</v>
      </c>
      <c r="AP948" t="s">
        <v>9833</v>
      </c>
      <c r="AQ948" t="s">
        <v>74</v>
      </c>
      <c r="AR948" t="s">
        <v>9834</v>
      </c>
      <c r="AS948" t="s">
        <v>9835</v>
      </c>
      <c r="AT948" t="s">
        <v>9636</v>
      </c>
      <c r="AU948">
        <v>1993</v>
      </c>
      <c r="AV948">
        <v>84</v>
      </c>
      <c r="AW948">
        <v>6</v>
      </c>
      <c r="AX948" t="s">
        <v>74</v>
      </c>
      <c r="AY948" t="s">
        <v>74</v>
      </c>
      <c r="AZ948" t="s">
        <v>74</v>
      </c>
      <c r="BA948" t="s">
        <v>74</v>
      </c>
      <c r="BB948">
        <v>443</v>
      </c>
      <c r="BC948">
        <v>449</v>
      </c>
      <c r="BD948" t="s">
        <v>74</v>
      </c>
      <c r="BE948" t="s">
        <v>9836</v>
      </c>
      <c r="BF948" t="str">
        <f>HYPERLINK("http://dx.doi.org/10.1093/oxfordjournals.jhered.a111370","http://dx.doi.org/10.1093/oxfordjournals.jhered.a111370")</f>
        <v>http://dx.doi.org/10.1093/oxfordjournals.jhered.a111370</v>
      </c>
      <c r="BG948" t="s">
        <v>74</v>
      </c>
      <c r="BH948" t="s">
        <v>74</v>
      </c>
      <c r="BI948">
        <v>7</v>
      </c>
      <c r="BJ948" t="s">
        <v>9837</v>
      </c>
      <c r="BK948" t="s">
        <v>93</v>
      </c>
      <c r="BL948" t="s">
        <v>9837</v>
      </c>
      <c r="BM948" t="s">
        <v>9838</v>
      </c>
      <c r="BN948">
        <v>7505788</v>
      </c>
      <c r="BO948" t="s">
        <v>74</v>
      </c>
      <c r="BP948" t="s">
        <v>74</v>
      </c>
      <c r="BQ948" t="s">
        <v>74</v>
      </c>
      <c r="BR948" t="s">
        <v>96</v>
      </c>
      <c r="BS948" t="s">
        <v>9839</v>
      </c>
      <c r="BT948" t="str">
        <f>HYPERLINK("https%3A%2F%2Fwww.webofscience.com%2Fwos%2Fwoscc%2Ffull-record%2FWOS:A1993MM56500004","View Full Record in Web of Science")</f>
        <v>View Full Record in Web of Science</v>
      </c>
    </row>
    <row r="949" spans="1:72" x14ac:dyDescent="0.15">
      <c r="A949" t="s">
        <v>72</v>
      </c>
      <c r="B949" t="s">
        <v>9840</v>
      </c>
      <c r="C949" t="s">
        <v>74</v>
      </c>
      <c r="D949" t="s">
        <v>74</v>
      </c>
      <c r="E949" t="s">
        <v>74</v>
      </c>
      <c r="F949" t="s">
        <v>9840</v>
      </c>
      <c r="G949" t="s">
        <v>74</v>
      </c>
      <c r="H949" t="s">
        <v>74</v>
      </c>
      <c r="I949" t="s">
        <v>9841</v>
      </c>
      <c r="J949" t="s">
        <v>9842</v>
      </c>
      <c r="K949" t="s">
        <v>74</v>
      </c>
      <c r="L949" t="s">
        <v>74</v>
      </c>
      <c r="M949" t="s">
        <v>77</v>
      </c>
      <c r="N949" t="s">
        <v>78</v>
      </c>
      <c r="O949" t="s">
        <v>74</v>
      </c>
      <c r="P949" t="s">
        <v>74</v>
      </c>
      <c r="Q949" t="s">
        <v>74</v>
      </c>
      <c r="R949" t="s">
        <v>74</v>
      </c>
      <c r="S949" t="s">
        <v>74</v>
      </c>
      <c r="T949" t="s">
        <v>9843</v>
      </c>
      <c r="U949" t="s">
        <v>9844</v>
      </c>
      <c r="V949" t="s">
        <v>9845</v>
      </c>
      <c r="W949" t="s">
        <v>74</v>
      </c>
      <c r="X949" t="s">
        <v>74</v>
      </c>
      <c r="Y949" t="s">
        <v>9846</v>
      </c>
      <c r="Z949" t="s">
        <v>74</v>
      </c>
      <c r="AA949" t="s">
        <v>74</v>
      </c>
      <c r="AB949" t="s">
        <v>9847</v>
      </c>
      <c r="AC949" t="s">
        <v>74</v>
      </c>
      <c r="AD949" t="s">
        <v>74</v>
      </c>
      <c r="AE949" t="s">
        <v>74</v>
      </c>
      <c r="AF949" t="s">
        <v>74</v>
      </c>
      <c r="AG949">
        <v>43</v>
      </c>
      <c r="AH949">
        <v>88</v>
      </c>
      <c r="AI949">
        <v>95</v>
      </c>
      <c r="AJ949">
        <v>0</v>
      </c>
      <c r="AK949">
        <v>17</v>
      </c>
      <c r="AL949" t="s">
        <v>9848</v>
      </c>
      <c r="AM949" t="s">
        <v>9849</v>
      </c>
      <c r="AN949" t="s">
        <v>9850</v>
      </c>
      <c r="AO949" t="s">
        <v>9851</v>
      </c>
      <c r="AP949" t="s">
        <v>74</v>
      </c>
      <c r="AQ949" t="s">
        <v>74</v>
      </c>
      <c r="AR949" t="s">
        <v>9852</v>
      </c>
      <c r="AS949" t="s">
        <v>9853</v>
      </c>
      <c r="AT949" t="s">
        <v>9622</v>
      </c>
      <c r="AU949">
        <v>1993</v>
      </c>
      <c r="AV949">
        <v>74</v>
      </c>
      <c r="AW949">
        <v>4</v>
      </c>
      <c r="AX949" t="s">
        <v>74</v>
      </c>
      <c r="AY949" t="s">
        <v>74</v>
      </c>
      <c r="AZ949" t="s">
        <v>74</v>
      </c>
      <c r="BA949" t="s">
        <v>74</v>
      </c>
      <c r="BB949">
        <v>908</v>
      </c>
      <c r="BC949">
        <v>919</v>
      </c>
      <c r="BD949" t="s">
        <v>74</v>
      </c>
      <c r="BE949" t="s">
        <v>9854</v>
      </c>
      <c r="BF949" t="str">
        <f>HYPERLINK("http://dx.doi.org/10.2307/1382429","http://dx.doi.org/10.2307/1382429")</f>
        <v>http://dx.doi.org/10.2307/1382429</v>
      </c>
      <c r="BG949" t="s">
        <v>74</v>
      </c>
      <c r="BH949" t="s">
        <v>74</v>
      </c>
      <c r="BI949">
        <v>12</v>
      </c>
      <c r="BJ949" t="s">
        <v>1041</v>
      </c>
      <c r="BK949" t="s">
        <v>93</v>
      </c>
      <c r="BL949" t="s">
        <v>1041</v>
      </c>
      <c r="BM949" t="s">
        <v>9855</v>
      </c>
      <c r="BN949" t="s">
        <v>74</v>
      </c>
      <c r="BO949" t="s">
        <v>74</v>
      </c>
      <c r="BP949" t="s">
        <v>74</v>
      </c>
      <c r="BQ949" t="s">
        <v>74</v>
      </c>
      <c r="BR949" t="s">
        <v>96</v>
      </c>
      <c r="BS949" t="s">
        <v>9856</v>
      </c>
      <c r="BT949" t="str">
        <f>HYPERLINK("https%3A%2F%2Fwww.webofscience.com%2Fwos%2Fwoscc%2Ffull-record%2FWOS:A1993MK17100011","View Full Record in Web of Science")</f>
        <v>View Full Record in Web of Science</v>
      </c>
    </row>
    <row r="950" spans="1:72" x14ac:dyDescent="0.15">
      <c r="A950" t="s">
        <v>72</v>
      </c>
      <c r="B950" t="s">
        <v>9857</v>
      </c>
      <c r="C950" t="s">
        <v>74</v>
      </c>
      <c r="D950" t="s">
        <v>74</v>
      </c>
      <c r="E950" t="s">
        <v>74</v>
      </c>
      <c r="F950" t="s">
        <v>9857</v>
      </c>
      <c r="G950" t="s">
        <v>74</v>
      </c>
      <c r="H950" t="s">
        <v>74</v>
      </c>
      <c r="I950" t="s">
        <v>9858</v>
      </c>
      <c r="J950" t="s">
        <v>2209</v>
      </c>
      <c r="K950" t="s">
        <v>74</v>
      </c>
      <c r="L950" t="s">
        <v>74</v>
      </c>
      <c r="M950" t="s">
        <v>77</v>
      </c>
      <c r="N950" t="s">
        <v>78</v>
      </c>
      <c r="O950" t="s">
        <v>74</v>
      </c>
      <c r="P950" t="s">
        <v>74</v>
      </c>
      <c r="Q950" t="s">
        <v>74</v>
      </c>
      <c r="R950" t="s">
        <v>74</v>
      </c>
      <c r="S950" t="s">
        <v>74</v>
      </c>
      <c r="T950" t="s">
        <v>74</v>
      </c>
      <c r="U950" t="s">
        <v>9859</v>
      </c>
      <c r="V950" t="s">
        <v>9860</v>
      </c>
      <c r="W950" t="s">
        <v>74</v>
      </c>
      <c r="X950" t="s">
        <v>74</v>
      </c>
      <c r="Y950" t="s">
        <v>9861</v>
      </c>
      <c r="Z950" t="s">
        <v>74</v>
      </c>
      <c r="AA950" t="s">
        <v>74</v>
      </c>
      <c r="AB950" t="s">
        <v>74</v>
      </c>
      <c r="AC950" t="s">
        <v>74</v>
      </c>
      <c r="AD950" t="s">
        <v>74</v>
      </c>
      <c r="AE950" t="s">
        <v>74</v>
      </c>
      <c r="AF950" t="s">
        <v>74</v>
      </c>
      <c r="AG950">
        <v>62</v>
      </c>
      <c r="AH950">
        <v>63</v>
      </c>
      <c r="AI950">
        <v>66</v>
      </c>
      <c r="AJ950">
        <v>0</v>
      </c>
      <c r="AK950">
        <v>6</v>
      </c>
      <c r="AL950" t="s">
        <v>2214</v>
      </c>
      <c r="AM950" t="s">
        <v>2215</v>
      </c>
      <c r="AN950" t="s">
        <v>2216</v>
      </c>
      <c r="AO950" t="s">
        <v>2217</v>
      </c>
      <c r="AP950" t="s">
        <v>74</v>
      </c>
      <c r="AQ950" t="s">
        <v>74</v>
      </c>
      <c r="AR950" t="s">
        <v>2218</v>
      </c>
      <c r="AS950" t="s">
        <v>2219</v>
      </c>
      <c r="AT950" t="s">
        <v>9622</v>
      </c>
      <c r="AU950">
        <v>1993</v>
      </c>
      <c r="AV950">
        <v>51</v>
      </c>
      <c r="AW950">
        <v>4</v>
      </c>
      <c r="AX950" t="s">
        <v>74</v>
      </c>
      <c r="AY950" t="s">
        <v>74</v>
      </c>
      <c r="AZ950" t="s">
        <v>74</v>
      </c>
      <c r="BA950" t="s">
        <v>74</v>
      </c>
      <c r="BB950">
        <v>697</v>
      </c>
      <c r="BC950">
        <v>736</v>
      </c>
      <c r="BD950" t="s">
        <v>74</v>
      </c>
      <c r="BE950" t="s">
        <v>9862</v>
      </c>
      <c r="BF950" t="str">
        <f>HYPERLINK("http://dx.doi.org/10.1357/0022240933223909","http://dx.doi.org/10.1357/0022240933223909")</f>
        <v>http://dx.doi.org/10.1357/0022240933223909</v>
      </c>
      <c r="BG950" t="s">
        <v>74</v>
      </c>
      <c r="BH950" t="s">
        <v>74</v>
      </c>
      <c r="BI950">
        <v>40</v>
      </c>
      <c r="BJ950" t="s">
        <v>364</v>
      </c>
      <c r="BK950" t="s">
        <v>93</v>
      </c>
      <c r="BL950" t="s">
        <v>364</v>
      </c>
      <c r="BM950" t="s">
        <v>9863</v>
      </c>
      <c r="BN950" t="s">
        <v>74</v>
      </c>
      <c r="BO950" t="s">
        <v>74</v>
      </c>
      <c r="BP950" t="s">
        <v>74</v>
      </c>
      <c r="BQ950" t="s">
        <v>74</v>
      </c>
      <c r="BR950" t="s">
        <v>96</v>
      </c>
      <c r="BS950" t="s">
        <v>9864</v>
      </c>
      <c r="BT950" t="str">
        <f>HYPERLINK("https%3A%2F%2Fwww.webofscience.com%2Fwos%2Fwoscc%2Ffull-record%2FWOS:A1993MT26300001","View Full Record in Web of Science")</f>
        <v>View Full Record in Web of Science</v>
      </c>
    </row>
    <row r="951" spans="1:72" x14ac:dyDescent="0.15">
      <c r="A951" t="s">
        <v>72</v>
      </c>
      <c r="B951" t="s">
        <v>9865</v>
      </c>
      <c r="C951" t="s">
        <v>74</v>
      </c>
      <c r="D951" t="s">
        <v>74</v>
      </c>
      <c r="E951" t="s">
        <v>74</v>
      </c>
      <c r="F951" t="s">
        <v>9865</v>
      </c>
      <c r="G951" t="s">
        <v>74</v>
      </c>
      <c r="H951" t="s">
        <v>74</v>
      </c>
      <c r="I951" t="s">
        <v>9866</v>
      </c>
      <c r="J951" t="s">
        <v>979</v>
      </c>
      <c r="K951" t="s">
        <v>74</v>
      </c>
      <c r="L951" t="s">
        <v>74</v>
      </c>
      <c r="M951" t="s">
        <v>77</v>
      </c>
      <c r="N951" t="s">
        <v>78</v>
      </c>
      <c r="O951" t="s">
        <v>74</v>
      </c>
      <c r="P951" t="s">
        <v>74</v>
      </c>
      <c r="Q951" t="s">
        <v>74</v>
      </c>
      <c r="R951" t="s">
        <v>74</v>
      </c>
      <c r="S951" t="s">
        <v>74</v>
      </c>
      <c r="T951" t="s">
        <v>9867</v>
      </c>
      <c r="U951" t="s">
        <v>74</v>
      </c>
      <c r="V951" t="s">
        <v>74</v>
      </c>
      <c r="W951" t="s">
        <v>74</v>
      </c>
      <c r="X951" t="s">
        <v>74</v>
      </c>
      <c r="Y951" t="s">
        <v>8023</v>
      </c>
      <c r="Z951" t="s">
        <v>74</v>
      </c>
      <c r="AA951" t="s">
        <v>74</v>
      </c>
      <c r="AB951" t="s">
        <v>74</v>
      </c>
      <c r="AC951" t="s">
        <v>74</v>
      </c>
      <c r="AD951" t="s">
        <v>74</v>
      </c>
      <c r="AE951" t="s">
        <v>74</v>
      </c>
      <c r="AF951" t="s">
        <v>74</v>
      </c>
      <c r="AG951">
        <v>18</v>
      </c>
      <c r="AH951">
        <v>21</v>
      </c>
      <c r="AI951">
        <v>22</v>
      </c>
      <c r="AJ951">
        <v>0</v>
      </c>
      <c r="AK951">
        <v>0</v>
      </c>
      <c r="AL951" t="s">
        <v>983</v>
      </c>
      <c r="AM951" t="s">
        <v>305</v>
      </c>
      <c r="AN951" t="s">
        <v>984</v>
      </c>
      <c r="AO951" t="s">
        <v>985</v>
      </c>
      <c r="AP951" t="s">
        <v>74</v>
      </c>
      <c r="AQ951" t="s">
        <v>74</v>
      </c>
      <c r="AR951" t="s">
        <v>986</v>
      </c>
      <c r="AS951" t="s">
        <v>987</v>
      </c>
      <c r="AT951" t="s">
        <v>9636</v>
      </c>
      <c r="AU951">
        <v>1993</v>
      </c>
      <c r="AV951">
        <v>27</v>
      </c>
      <c r="AW951">
        <v>6</v>
      </c>
      <c r="AX951" t="s">
        <v>74</v>
      </c>
      <c r="AY951" t="s">
        <v>74</v>
      </c>
      <c r="AZ951" t="s">
        <v>74</v>
      </c>
      <c r="BA951" t="s">
        <v>74</v>
      </c>
      <c r="BB951">
        <v>1409</v>
      </c>
      <c r="BC951">
        <v>1430</v>
      </c>
      <c r="BD951" t="s">
        <v>74</v>
      </c>
      <c r="BE951" t="s">
        <v>9868</v>
      </c>
      <c r="BF951" t="str">
        <f>HYPERLINK("http://dx.doi.org/10.1080/00222939300770771","http://dx.doi.org/10.1080/00222939300770771")</f>
        <v>http://dx.doi.org/10.1080/00222939300770771</v>
      </c>
      <c r="BG951" t="s">
        <v>74</v>
      </c>
      <c r="BH951" t="s">
        <v>74</v>
      </c>
      <c r="BI951">
        <v>22</v>
      </c>
      <c r="BJ951" t="s">
        <v>989</v>
      </c>
      <c r="BK951" t="s">
        <v>93</v>
      </c>
      <c r="BL951" t="s">
        <v>990</v>
      </c>
      <c r="BM951" t="s">
        <v>9869</v>
      </c>
      <c r="BN951" t="s">
        <v>74</v>
      </c>
      <c r="BO951" t="s">
        <v>74</v>
      </c>
      <c r="BP951" t="s">
        <v>74</v>
      </c>
      <c r="BQ951" t="s">
        <v>74</v>
      </c>
      <c r="BR951" t="s">
        <v>96</v>
      </c>
      <c r="BS951" t="s">
        <v>9870</v>
      </c>
      <c r="BT951" t="str">
        <f>HYPERLINK("https%3A%2F%2Fwww.webofscience.com%2Fwos%2Fwoscc%2Ffull-record%2FWOS:A1993ML51300006","View Full Record in Web of Science")</f>
        <v>View Full Record in Web of Science</v>
      </c>
    </row>
    <row r="952" spans="1:72" x14ac:dyDescent="0.15">
      <c r="A952" t="s">
        <v>72</v>
      </c>
      <c r="B952" t="s">
        <v>9871</v>
      </c>
      <c r="C952" t="s">
        <v>74</v>
      </c>
      <c r="D952" t="s">
        <v>74</v>
      </c>
      <c r="E952" t="s">
        <v>74</v>
      </c>
      <c r="F952" t="s">
        <v>9871</v>
      </c>
      <c r="G952" t="s">
        <v>74</v>
      </c>
      <c r="H952" t="s">
        <v>74</v>
      </c>
      <c r="I952" t="s">
        <v>9872</v>
      </c>
      <c r="J952" t="s">
        <v>1013</v>
      </c>
      <c r="K952" t="s">
        <v>74</v>
      </c>
      <c r="L952" t="s">
        <v>74</v>
      </c>
      <c r="M952" t="s">
        <v>77</v>
      </c>
      <c r="N952" t="s">
        <v>557</v>
      </c>
      <c r="O952" t="s">
        <v>74</v>
      </c>
      <c r="P952" t="s">
        <v>74</v>
      </c>
      <c r="Q952" t="s">
        <v>74</v>
      </c>
      <c r="R952" t="s">
        <v>74</v>
      </c>
      <c r="S952" t="s">
        <v>74</v>
      </c>
      <c r="T952" t="s">
        <v>74</v>
      </c>
      <c r="U952" t="s">
        <v>74</v>
      </c>
      <c r="V952" t="s">
        <v>9873</v>
      </c>
      <c r="W952" t="s">
        <v>74</v>
      </c>
      <c r="X952" t="s">
        <v>74</v>
      </c>
      <c r="Y952" t="s">
        <v>9874</v>
      </c>
      <c r="Z952" t="s">
        <v>74</v>
      </c>
      <c r="AA952" t="s">
        <v>74</v>
      </c>
      <c r="AB952" t="s">
        <v>74</v>
      </c>
      <c r="AC952" t="s">
        <v>74</v>
      </c>
      <c r="AD952" t="s">
        <v>74</v>
      </c>
      <c r="AE952" t="s">
        <v>74</v>
      </c>
      <c r="AF952" t="s">
        <v>74</v>
      </c>
      <c r="AG952">
        <v>12</v>
      </c>
      <c r="AH952">
        <v>19</v>
      </c>
      <c r="AI952">
        <v>19</v>
      </c>
      <c r="AJ952">
        <v>0</v>
      </c>
      <c r="AK952">
        <v>1</v>
      </c>
      <c r="AL952" t="s">
        <v>893</v>
      </c>
      <c r="AM952" t="s">
        <v>894</v>
      </c>
      <c r="AN952" t="s">
        <v>2146</v>
      </c>
      <c r="AO952" t="s">
        <v>1019</v>
      </c>
      <c r="AP952" t="s">
        <v>74</v>
      </c>
      <c r="AQ952" t="s">
        <v>74</v>
      </c>
      <c r="AR952" t="s">
        <v>1021</v>
      </c>
      <c r="AS952" t="s">
        <v>1022</v>
      </c>
      <c r="AT952" t="s">
        <v>9622</v>
      </c>
      <c r="AU952">
        <v>1993</v>
      </c>
      <c r="AV952">
        <v>23</v>
      </c>
      <c r="AW952">
        <v>11</v>
      </c>
      <c r="AX952" t="s">
        <v>74</v>
      </c>
      <c r="AY952" t="s">
        <v>74</v>
      </c>
      <c r="AZ952" t="s">
        <v>74</v>
      </c>
      <c r="BA952" t="s">
        <v>74</v>
      </c>
      <c r="BB952">
        <v>2493</v>
      </c>
      <c r="BC952">
        <v>2497</v>
      </c>
      <c r="BD952" t="s">
        <v>74</v>
      </c>
      <c r="BE952" t="s">
        <v>9875</v>
      </c>
      <c r="BF952" t="str">
        <f>HYPERLINK("http://dx.doi.org/10.1175/1520-0485(1993)023&lt;2493:EOTTOH&gt;2.0.CO;2","http://dx.doi.org/10.1175/1520-0485(1993)023&lt;2493:EOTTOH&gt;2.0.CO;2")</f>
        <v>http://dx.doi.org/10.1175/1520-0485(1993)023&lt;2493:EOTTOH&gt;2.0.CO;2</v>
      </c>
      <c r="BG952" t="s">
        <v>74</v>
      </c>
      <c r="BH952" t="s">
        <v>74</v>
      </c>
      <c r="BI952">
        <v>5</v>
      </c>
      <c r="BJ952" t="s">
        <v>364</v>
      </c>
      <c r="BK952" t="s">
        <v>93</v>
      </c>
      <c r="BL952" t="s">
        <v>364</v>
      </c>
      <c r="BM952" t="s">
        <v>9876</v>
      </c>
      <c r="BN952" t="s">
        <v>74</v>
      </c>
      <c r="BO952" t="s">
        <v>1025</v>
      </c>
      <c r="BP952" t="s">
        <v>74</v>
      </c>
      <c r="BQ952" t="s">
        <v>74</v>
      </c>
      <c r="BR952" t="s">
        <v>96</v>
      </c>
      <c r="BS952" t="s">
        <v>9877</v>
      </c>
      <c r="BT952" t="str">
        <f>HYPERLINK("https%3A%2F%2Fwww.webofscience.com%2Fwos%2Fwoscc%2Ffull-record%2FWOS:A1993MF84600012","View Full Record in Web of Science")</f>
        <v>View Full Record in Web of Science</v>
      </c>
    </row>
    <row r="953" spans="1:72" x14ac:dyDescent="0.15">
      <c r="A953" t="s">
        <v>72</v>
      </c>
      <c r="B953" t="s">
        <v>9878</v>
      </c>
      <c r="C953" t="s">
        <v>74</v>
      </c>
      <c r="D953" t="s">
        <v>74</v>
      </c>
      <c r="E953" t="s">
        <v>74</v>
      </c>
      <c r="F953" t="s">
        <v>9878</v>
      </c>
      <c r="G953" t="s">
        <v>74</v>
      </c>
      <c r="H953" t="s">
        <v>74</v>
      </c>
      <c r="I953" t="s">
        <v>9879</v>
      </c>
      <c r="J953" t="s">
        <v>4005</v>
      </c>
      <c r="K953" t="s">
        <v>74</v>
      </c>
      <c r="L953" t="s">
        <v>74</v>
      </c>
      <c r="M953" t="s">
        <v>77</v>
      </c>
      <c r="N953" t="s">
        <v>78</v>
      </c>
      <c r="O953" t="s">
        <v>74</v>
      </c>
      <c r="P953" t="s">
        <v>74</v>
      </c>
      <c r="Q953" t="s">
        <v>74</v>
      </c>
      <c r="R953" t="s">
        <v>74</v>
      </c>
      <c r="S953" t="s">
        <v>74</v>
      </c>
      <c r="T953" t="s">
        <v>74</v>
      </c>
      <c r="U953" t="s">
        <v>74</v>
      </c>
      <c r="V953" t="s">
        <v>9880</v>
      </c>
      <c r="W953" t="s">
        <v>9881</v>
      </c>
      <c r="X953" t="s">
        <v>9882</v>
      </c>
      <c r="Y953" t="s">
        <v>9883</v>
      </c>
      <c r="Z953" t="s">
        <v>74</v>
      </c>
      <c r="AA953" t="s">
        <v>9884</v>
      </c>
      <c r="AB953" t="s">
        <v>9885</v>
      </c>
      <c r="AC953" t="s">
        <v>74</v>
      </c>
      <c r="AD953" t="s">
        <v>74</v>
      </c>
      <c r="AE953" t="s">
        <v>74</v>
      </c>
      <c r="AF953" t="s">
        <v>74</v>
      </c>
      <c r="AG953">
        <v>39</v>
      </c>
      <c r="AH953">
        <v>56</v>
      </c>
      <c r="AI953">
        <v>59</v>
      </c>
      <c r="AJ953">
        <v>0</v>
      </c>
      <c r="AK953">
        <v>2</v>
      </c>
      <c r="AL953" t="s">
        <v>4008</v>
      </c>
      <c r="AM953" t="s">
        <v>4009</v>
      </c>
      <c r="AN953" t="s">
        <v>4010</v>
      </c>
      <c r="AO953" t="s">
        <v>4011</v>
      </c>
      <c r="AP953" t="s">
        <v>74</v>
      </c>
      <c r="AQ953" t="s">
        <v>74</v>
      </c>
      <c r="AR953" t="s">
        <v>4012</v>
      </c>
      <c r="AS953" t="s">
        <v>4013</v>
      </c>
      <c r="AT953" t="s">
        <v>9622</v>
      </c>
      <c r="AU953">
        <v>1993</v>
      </c>
      <c r="AV953">
        <v>150</v>
      </c>
      <c r="AW953" t="s">
        <v>74</v>
      </c>
      <c r="AX953">
        <v>6</v>
      </c>
      <c r="AY953" t="s">
        <v>74</v>
      </c>
      <c r="AZ953" t="s">
        <v>74</v>
      </c>
      <c r="BA953" t="s">
        <v>74</v>
      </c>
      <c r="BB953">
        <v>1075</v>
      </c>
      <c r="BC953">
        <v>1087</v>
      </c>
      <c r="BD953" t="s">
        <v>74</v>
      </c>
      <c r="BE953" t="s">
        <v>9886</v>
      </c>
      <c r="BF953" t="str">
        <f>HYPERLINK("http://dx.doi.org/10.1144/gsjgs.150.6.1075","http://dx.doi.org/10.1144/gsjgs.150.6.1075")</f>
        <v>http://dx.doi.org/10.1144/gsjgs.150.6.1075</v>
      </c>
      <c r="BG953" t="s">
        <v>74</v>
      </c>
      <c r="BH953" t="s">
        <v>74</v>
      </c>
      <c r="BI953">
        <v>13</v>
      </c>
      <c r="BJ953" t="s">
        <v>187</v>
      </c>
      <c r="BK953" t="s">
        <v>93</v>
      </c>
      <c r="BL953" t="s">
        <v>188</v>
      </c>
      <c r="BM953" t="s">
        <v>9887</v>
      </c>
      <c r="BN953" t="s">
        <v>74</v>
      </c>
      <c r="BO953" t="s">
        <v>74</v>
      </c>
      <c r="BP953" t="s">
        <v>74</v>
      </c>
      <c r="BQ953" t="s">
        <v>74</v>
      </c>
      <c r="BR953" t="s">
        <v>96</v>
      </c>
      <c r="BS953" t="s">
        <v>9888</v>
      </c>
      <c r="BT953" t="str">
        <f>HYPERLINK("https%3A%2F%2Fwww.webofscience.com%2Fwos%2Fwoscc%2Ffull-record%2FWOS:A1993MK01100010","View Full Record in Web of Science")</f>
        <v>View Full Record in Web of Science</v>
      </c>
    </row>
    <row r="954" spans="1:72" x14ac:dyDescent="0.15">
      <c r="A954" t="s">
        <v>72</v>
      </c>
      <c r="B954" t="s">
        <v>9889</v>
      </c>
      <c r="C954" t="s">
        <v>74</v>
      </c>
      <c r="D954" t="s">
        <v>74</v>
      </c>
      <c r="E954" t="s">
        <v>74</v>
      </c>
      <c r="F954" t="s">
        <v>9889</v>
      </c>
      <c r="G954" t="s">
        <v>74</v>
      </c>
      <c r="H954" t="s">
        <v>74</v>
      </c>
      <c r="I954" t="s">
        <v>9890</v>
      </c>
      <c r="J954" t="s">
        <v>1090</v>
      </c>
      <c r="K954" t="s">
        <v>74</v>
      </c>
      <c r="L954" t="s">
        <v>74</v>
      </c>
      <c r="M954" t="s">
        <v>77</v>
      </c>
      <c r="N954" t="s">
        <v>78</v>
      </c>
      <c r="O954" t="s">
        <v>74</v>
      </c>
      <c r="P954" t="s">
        <v>74</v>
      </c>
      <c r="Q954" t="s">
        <v>74</v>
      </c>
      <c r="R954" t="s">
        <v>74</v>
      </c>
      <c r="S954" t="s">
        <v>74</v>
      </c>
      <c r="T954" t="s">
        <v>74</v>
      </c>
      <c r="U954" t="s">
        <v>74</v>
      </c>
      <c r="V954" t="s">
        <v>9891</v>
      </c>
      <c r="W954" t="s">
        <v>74</v>
      </c>
      <c r="X954" t="s">
        <v>74</v>
      </c>
      <c r="Y954" t="s">
        <v>9892</v>
      </c>
      <c r="Z954" t="s">
        <v>74</v>
      </c>
      <c r="AA954" t="s">
        <v>74</v>
      </c>
      <c r="AB954" t="s">
        <v>74</v>
      </c>
      <c r="AC954" t="s">
        <v>74</v>
      </c>
      <c r="AD954" t="s">
        <v>74</v>
      </c>
      <c r="AE954" t="s">
        <v>74</v>
      </c>
      <c r="AF954" t="s">
        <v>74</v>
      </c>
      <c r="AG954">
        <v>27</v>
      </c>
      <c r="AH954">
        <v>1</v>
      </c>
      <c r="AI954">
        <v>4</v>
      </c>
      <c r="AJ954">
        <v>0</v>
      </c>
      <c r="AK954">
        <v>0</v>
      </c>
      <c r="AL954" t="s">
        <v>1720</v>
      </c>
      <c r="AM954" t="s">
        <v>1721</v>
      </c>
      <c r="AN954" t="s">
        <v>1722</v>
      </c>
      <c r="AO954" t="s">
        <v>1094</v>
      </c>
      <c r="AP954" t="s">
        <v>1723</v>
      </c>
      <c r="AQ954" t="s">
        <v>74</v>
      </c>
      <c r="AR954" t="s">
        <v>1095</v>
      </c>
      <c r="AS954" t="s">
        <v>1096</v>
      </c>
      <c r="AT954" t="s">
        <v>9622</v>
      </c>
      <c r="AU954">
        <v>1993</v>
      </c>
      <c r="AV954">
        <v>117</v>
      </c>
      <c r="AW954">
        <v>3</v>
      </c>
      <c r="AX954" t="s">
        <v>74</v>
      </c>
      <c r="AY954" t="s">
        <v>74</v>
      </c>
      <c r="AZ954" t="s">
        <v>74</v>
      </c>
      <c r="BA954" t="s">
        <v>74</v>
      </c>
      <c r="BB954">
        <v>409</v>
      </c>
      <c r="BC954">
        <v>414</v>
      </c>
      <c r="BD954" t="s">
        <v>74</v>
      </c>
      <c r="BE954" t="s">
        <v>74</v>
      </c>
      <c r="BF954" t="s">
        <v>74</v>
      </c>
      <c r="BG954" t="s">
        <v>74</v>
      </c>
      <c r="BH954" t="s">
        <v>74</v>
      </c>
      <c r="BI954">
        <v>6</v>
      </c>
      <c r="BJ954" t="s">
        <v>1098</v>
      </c>
      <c r="BK954" t="s">
        <v>93</v>
      </c>
      <c r="BL954" t="s">
        <v>1098</v>
      </c>
      <c r="BM954" t="s">
        <v>9893</v>
      </c>
      <c r="BN954" t="s">
        <v>74</v>
      </c>
      <c r="BO954" t="s">
        <v>74</v>
      </c>
      <c r="BP954" t="s">
        <v>74</v>
      </c>
      <c r="BQ954" t="s">
        <v>74</v>
      </c>
      <c r="BR954" t="s">
        <v>96</v>
      </c>
      <c r="BS954" t="s">
        <v>9894</v>
      </c>
      <c r="BT954" t="str">
        <f>HYPERLINK("https%3A%2F%2Fwww.webofscience.com%2Fwos%2Fwoscc%2Ffull-record%2FWOS:A1993MH88500005","View Full Record in Web of Science")</f>
        <v>View Full Record in Web of Science</v>
      </c>
    </row>
    <row r="955" spans="1:72" x14ac:dyDescent="0.15">
      <c r="A955" t="s">
        <v>72</v>
      </c>
      <c r="B955" t="s">
        <v>9895</v>
      </c>
      <c r="C955" t="s">
        <v>74</v>
      </c>
      <c r="D955" t="s">
        <v>74</v>
      </c>
      <c r="E955" t="s">
        <v>74</v>
      </c>
      <c r="F955" t="s">
        <v>9895</v>
      </c>
      <c r="G955" t="s">
        <v>74</v>
      </c>
      <c r="H955" t="s">
        <v>74</v>
      </c>
      <c r="I955" t="s">
        <v>9896</v>
      </c>
      <c r="J955" t="s">
        <v>1090</v>
      </c>
      <c r="K955" t="s">
        <v>74</v>
      </c>
      <c r="L955" t="s">
        <v>74</v>
      </c>
      <c r="M955" t="s">
        <v>77</v>
      </c>
      <c r="N955" t="s">
        <v>78</v>
      </c>
      <c r="O955" t="s">
        <v>74</v>
      </c>
      <c r="P955" t="s">
        <v>74</v>
      </c>
      <c r="Q955" t="s">
        <v>74</v>
      </c>
      <c r="R955" t="s">
        <v>74</v>
      </c>
      <c r="S955" t="s">
        <v>74</v>
      </c>
      <c r="T955" t="s">
        <v>74</v>
      </c>
      <c r="U955" t="s">
        <v>9897</v>
      </c>
      <c r="V955" t="s">
        <v>9898</v>
      </c>
      <c r="W955" t="s">
        <v>9899</v>
      </c>
      <c r="X955" t="s">
        <v>9900</v>
      </c>
      <c r="Y955" t="s">
        <v>9901</v>
      </c>
      <c r="Z955" t="s">
        <v>74</v>
      </c>
      <c r="AA955" t="s">
        <v>125</v>
      </c>
      <c r="AB955" t="s">
        <v>126</v>
      </c>
      <c r="AC955" t="s">
        <v>74</v>
      </c>
      <c r="AD955" t="s">
        <v>74</v>
      </c>
      <c r="AE955" t="s">
        <v>74</v>
      </c>
      <c r="AF955" t="s">
        <v>74</v>
      </c>
      <c r="AG955">
        <v>25</v>
      </c>
      <c r="AH955">
        <v>55</v>
      </c>
      <c r="AI955">
        <v>56</v>
      </c>
      <c r="AJ955">
        <v>0</v>
      </c>
      <c r="AK955">
        <v>6</v>
      </c>
      <c r="AL955" t="s">
        <v>153</v>
      </c>
      <c r="AM955" t="s">
        <v>84</v>
      </c>
      <c r="AN955" t="s">
        <v>154</v>
      </c>
      <c r="AO955" t="s">
        <v>1094</v>
      </c>
      <c r="AP955" t="s">
        <v>74</v>
      </c>
      <c r="AQ955" t="s">
        <v>74</v>
      </c>
      <c r="AR955" t="s">
        <v>1095</v>
      </c>
      <c r="AS955" t="s">
        <v>1096</v>
      </c>
      <c r="AT955" t="s">
        <v>9622</v>
      </c>
      <c r="AU955">
        <v>1993</v>
      </c>
      <c r="AV955">
        <v>117</v>
      </c>
      <c r="AW955">
        <v>3</v>
      </c>
      <c r="AX955" t="s">
        <v>74</v>
      </c>
      <c r="AY955" t="s">
        <v>74</v>
      </c>
      <c r="AZ955" t="s">
        <v>74</v>
      </c>
      <c r="BA955" t="s">
        <v>74</v>
      </c>
      <c r="BB955">
        <v>441</v>
      </c>
      <c r="BC955">
        <v>448</v>
      </c>
      <c r="BD955" t="s">
        <v>74</v>
      </c>
      <c r="BE955" t="s">
        <v>74</v>
      </c>
      <c r="BF955" t="s">
        <v>74</v>
      </c>
      <c r="BG955" t="s">
        <v>74</v>
      </c>
      <c r="BH955" t="s">
        <v>74</v>
      </c>
      <c r="BI955">
        <v>8</v>
      </c>
      <c r="BJ955" t="s">
        <v>1098</v>
      </c>
      <c r="BK955" t="s">
        <v>93</v>
      </c>
      <c r="BL955" t="s">
        <v>1098</v>
      </c>
      <c r="BM955" t="s">
        <v>9893</v>
      </c>
      <c r="BN955" t="s">
        <v>74</v>
      </c>
      <c r="BO955" t="s">
        <v>74</v>
      </c>
      <c r="BP955" t="s">
        <v>74</v>
      </c>
      <c r="BQ955" t="s">
        <v>74</v>
      </c>
      <c r="BR955" t="s">
        <v>96</v>
      </c>
      <c r="BS955" t="s">
        <v>9902</v>
      </c>
      <c r="BT955" t="str">
        <f>HYPERLINK("https%3A%2F%2Fwww.webofscience.com%2Fwos%2Fwoscc%2Ffull-record%2FWOS:A1993MH88500009","View Full Record in Web of Science")</f>
        <v>View Full Record in Web of Science</v>
      </c>
    </row>
    <row r="956" spans="1:72" x14ac:dyDescent="0.15">
      <c r="A956" t="s">
        <v>72</v>
      </c>
      <c r="B956" t="s">
        <v>9903</v>
      </c>
      <c r="C956" t="s">
        <v>74</v>
      </c>
      <c r="D956" t="s">
        <v>74</v>
      </c>
      <c r="E956" t="s">
        <v>74</v>
      </c>
      <c r="F956" t="s">
        <v>9903</v>
      </c>
      <c r="G956" t="s">
        <v>74</v>
      </c>
      <c r="H956" t="s">
        <v>74</v>
      </c>
      <c r="I956" t="s">
        <v>9904</v>
      </c>
      <c r="J956" t="s">
        <v>1103</v>
      </c>
      <c r="K956" t="s">
        <v>74</v>
      </c>
      <c r="L956" t="s">
        <v>74</v>
      </c>
      <c r="M956" t="s">
        <v>77</v>
      </c>
      <c r="N956" t="s">
        <v>78</v>
      </c>
      <c r="O956" t="s">
        <v>74</v>
      </c>
      <c r="P956" t="s">
        <v>74</v>
      </c>
      <c r="Q956" t="s">
        <v>74</v>
      </c>
      <c r="R956" t="s">
        <v>74</v>
      </c>
      <c r="S956" t="s">
        <v>74</v>
      </c>
      <c r="T956" t="s">
        <v>74</v>
      </c>
      <c r="U956" t="s">
        <v>9905</v>
      </c>
      <c r="V956" t="s">
        <v>9906</v>
      </c>
      <c r="W956" t="s">
        <v>9907</v>
      </c>
      <c r="X956" t="s">
        <v>2390</v>
      </c>
      <c r="Y956" t="s">
        <v>74</v>
      </c>
      <c r="Z956" t="s">
        <v>74</v>
      </c>
      <c r="AA956" t="s">
        <v>74</v>
      </c>
      <c r="AB956" t="s">
        <v>9908</v>
      </c>
      <c r="AC956" t="s">
        <v>74</v>
      </c>
      <c r="AD956" t="s">
        <v>74</v>
      </c>
      <c r="AE956" t="s">
        <v>74</v>
      </c>
      <c r="AF956" t="s">
        <v>74</v>
      </c>
      <c r="AG956">
        <v>55</v>
      </c>
      <c r="AH956">
        <v>14</v>
      </c>
      <c r="AI956">
        <v>17</v>
      </c>
      <c r="AJ956">
        <v>0</v>
      </c>
      <c r="AK956">
        <v>1</v>
      </c>
      <c r="AL956" t="s">
        <v>1111</v>
      </c>
      <c r="AM956" t="s">
        <v>1112</v>
      </c>
      <c r="AN956" t="s">
        <v>1113</v>
      </c>
      <c r="AO956" t="s">
        <v>1114</v>
      </c>
      <c r="AP956" t="s">
        <v>1132</v>
      </c>
      <c r="AQ956" t="s">
        <v>74</v>
      </c>
      <c r="AR956" t="s">
        <v>1115</v>
      </c>
      <c r="AS956" t="s">
        <v>1116</v>
      </c>
      <c r="AT956" t="s">
        <v>9622</v>
      </c>
      <c r="AU956">
        <v>1993</v>
      </c>
      <c r="AV956">
        <v>101</v>
      </c>
      <c r="AW956">
        <v>3</v>
      </c>
      <c r="AX956" t="s">
        <v>74</v>
      </c>
      <c r="AY956" t="s">
        <v>74</v>
      </c>
      <c r="AZ956" t="s">
        <v>74</v>
      </c>
      <c r="BA956" t="s">
        <v>74</v>
      </c>
      <c r="BB956">
        <v>243</v>
      </c>
      <c r="BC956">
        <v>251</v>
      </c>
      <c r="BD956" t="s">
        <v>74</v>
      </c>
      <c r="BE956" t="s">
        <v>9909</v>
      </c>
      <c r="BF956" t="str">
        <f>HYPERLINK("http://dx.doi.org/10.3354/meps101243","http://dx.doi.org/10.3354/meps101243")</f>
        <v>http://dx.doi.org/10.3354/meps101243</v>
      </c>
      <c r="BG956" t="s">
        <v>74</v>
      </c>
      <c r="BH956" t="s">
        <v>74</v>
      </c>
      <c r="BI956">
        <v>9</v>
      </c>
      <c r="BJ956" t="s">
        <v>1118</v>
      </c>
      <c r="BK956" t="s">
        <v>93</v>
      </c>
      <c r="BL956" t="s">
        <v>1119</v>
      </c>
      <c r="BM956" t="s">
        <v>9910</v>
      </c>
      <c r="BN956" t="s">
        <v>74</v>
      </c>
      <c r="BO956" t="s">
        <v>334</v>
      </c>
      <c r="BP956" t="s">
        <v>74</v>
      </c>
      <c r="BQ956" t="s">
        <v>74</v>
      </c>
      <c r="BR956" t="s">
        <v>96</v>
      </c>
      <c r="BS956" t="s">
        <v>9911</v>
      </c>
      <c r="BT956" t="str">
        <f>HYPERLINK("https%3A%2F%2Fwww.webofscience.com%2Fwos%2Fwoscc%2Ffull-record%2FWOS:A1993MH49900004","View Full Record in Web of Science")</f>
        <v>View Full Record in Web of Science</v>
      </c>
    </row>
    <row r="957" spans="1:72" x14ac:dyDescent="0.15">
      <c r="A957" t="s">
        <v>72</v>
      </c>
      <c r="B957" t="s">
        <v>9912</v>
      </c>
      <c r="C957" t="s">
        <v>74</v>
      </c>
      <c r="D957" t="s">
        <v>74</v>
      </c>
      <c r="E957" t="s">
        <v>74</v>
      </c>
      <c r="F957" t="s">
        <v>9912</v>
      </c>
      <c r="G957" t="s">
        <v>74</v>
      </c>
      <c r="H957" t="s">
        <v>74</v>
      </c>
      <c r="I957" t="s">
        <v>9913</v>
      </c>
      <c r="J957" t="s">
        <v>9914</v>
      </c>
      <c r="K957" t="s">
        <v>74</v>
      </c>
      <c r="L957" t="s">
        <v>74</v>
      </c>
      <c r="M957" t="s">
        <v>77</v>
      </c>
      <c r="N957" t="s">
        <v>78</v>
      </c>
      <c r="O957" t="s">
        <v>74</v>
      </c>
      <c r="P957" t="s">
        <v>74</v>
      </c>
      <c r="Q957" t="s">
        <v>74</v>
      </c>
      <c r="R957" t="s">
        <v>74</v>
      </c>
      <c r="S957" t="s">
        <v>74</v>
      </c>
      <c r="T957" t="s">
        <v>74</v>
      </c>
      <c r="U957" t="s">
        <v>9915</v>
      </c>
      <c r="V957" t="s">
        <v>9916</v>
      </c>
      <c r="W957" t="s">
        <v>9917</v>
      </c>
      <c r="X957" t="s">
        <v>8609</v>
      </c>
      <c r="Y957" t="s">
        <v>9918</v>
      </c>
      <c r="Z957" t="s">
        <v>74</v>
      </c>
      <c r="AA957" t="s">
        <v>74</v>
      </c>
      <c r="AB957" t="s">
        <v>74</v>
      </c>
      <c r="AC957" t="s">
        <v>74</v>
      </c>
      <c r="AD957" t="s">
        <v>74</v>
      </c>
      <c r="AE957" t="s">
        <v>74</v>
      </c>
      <c r="AF957" t="s">
        <v>74</v>
      </c>
      <c r="AG957">
        <v>97</v>
      </c>
      <c r="AH957">
        <v>70</v>
      </c>
      <c r="AI957">
        <v>73</v>
      </c>
      <c r="AJ957">
        <v>0</v>
      </c>
      <c r="AK957">
        <v>13</v>
      </c>
      <c r="AL957" t="s">
        <v>179</v>
      </c>
      <c r="AM957" t="s">
        <v>180</v>
      </c>
      <c r="AN957" t="s">
        <v>181</v>
      </c>
      <c r="AO957" t="s">
        <v>9919</v>
      </c>
      <c r="AP957" t="s">
        <v>74</v>
      </c>
      <c r="AQ957" t="s">
        <v>74</v>
      </c>
      <c r="AR957" t="s">
        <v>9920</v>
      </c>
      <c r="AS957" t="s">
        <v>9921</v>
      </c>
      <c r="AT957" t="s">
        <v>9622</v>
      </c>
      <c r="AU957">
        <v>1993</v>
      </c>
      <c r="AV957">
        <v>115</v>
      </c>
      <c r="AW957" t="s">
        <v>330</v>
      </c>
      <c r="AX957" t="s">
        <v>74</v>
      </c>
      <c r="AY957" t="s">
        <v>74</v>
      </c>
      <c r="AZ957" t="s">
        <v>74</v>
      </c>
      <c r="BA957" t="s">
        <v>74</v>
      </c>
      <c r="BB957">
        <v>85</v>
      </c>
      <c r="BC957">
        <v>116</v>
      </c>
      <c r="BD957" t="s">
        <v>74</v>
      </c>
      <c r="BE957" t="s">
        <v>9922</v>
      </c>
      <c r="BF957" t="str">
        <f>HYPERLINK("http://dx.doi.org/10.1016/0025-3227(93)90076-8","http://dx.doi.org/10.1016/0025-3227(93)90076-8")</f>
        <v>http://dx.doi.org/10.1016/0025-3227(93)90076-8</v>
      </c>
      <c r="BG957" t="s">
        <v>74</v>
      </c>
      <c r="BH957" t="s">
        <v>74</v>
      </c>
      <c r="BI957">
        <v>32</v>
      </c>
      <c r="BJ957" t="s">
        <v>9923</v>
      </c>
      <c r="BK957" t="s">
        <v>93</v>
      </c>
      <c r="BL957" t="s">
        <v>9924</v>
      </c>
      <c r="BM957" t="s">
        <v>9925</v>
      </c>
      <c r="BN957" t="s">
        <v>74</v>
      </c>
      <c r="BO957" t="s">
        <v>74</v>
      </c>
      <c r="BP957" t="s">
        <v>74</v>
      </c>
      <c r="BQ957" t="s">
        <v>74</v>
      </c>
      <c r="BR957" t="s">
        <v>96</v>
      </c>
      <c r="BS957" t="s">
        <v>9926</v>
      </c>
      <c r="BT957" t="str">
        <f>HYPERLINK("https%3A%2F%2Fwww.webofscience.com%2Fwos%2Fwoscc%2Ffull-record%2FWOS:A1993MP54000007","View Full Record in Web of Science")</f>
        <v>View Full Record in Web of Science</v>
      </c>
    </row>
    <row r="958" spans="1:72" x14ac:dyDescent="0.15">
      <c r="A958" t="s">
        <v>72</v>
      </c>
      <c r="B958" t="s">
        <v>9927</v>
      </c>
      <c r="C958" t="s">
        <v>74</v>
      </c>
      <c r="D958" t="s">
        <v>74</v>
      </c>
      <c r="E958" t="s">
        <v>74</v>
      </c>
      <c r="F958" t="s">
        <v>9927</v>
      </c>
      <c r="G958" t="s">
        <v>74</v>
      </c>
      <c r="H958" t="s">
        <v>74</v>
      </c>
      <c r="I958" t="s">
        <v>9928</v>
      </c>
      <c r="J958" t="s">
        <v>9929</v>
      </c>
      <c r="K958" t="s">
        <v>74</v>
      </c>
      <c r="L958" t="s">
        <v>74</v>
      </c>
      <c r="M958" t="s">
        <v>77</v>
      </c>
      <c r="N958" t="s">
        <v>78</v>
      </c>
      <c r="O958" t="s">
        <v>74</v>
      </c>
      <c r="P958" t="s">
        <v>74</v>
      </c>
      <c r="Q958" t="s">
        <v>74</v>
      </c>
      <c r="R958" t="s">
        <v>74</v>
      </c>
      <c r="S958" t="s">
        <v>74</v>
      </c>
      <c r="T958" t="s">
        <v>74</v>
      </c>
      <c r="U958" t="s">
        <v>74</v>
      </c>
      <c r="V958" t="s">
        <v>9930</v>
      </c>
      <c r="W958" t="s">
        <v>74</v>
      </c>
      <c r="X958" t="s">
        <v>74</v>
      </c>
      <c r="Y958" t="s">
        <v>9931</v>
      </c>
      <c r="Z958" t="s">
        <v>74</v>
      </c>
      <c r="AA958" t="s">
        <v>74</v>
      </c>
      <c r="AB958" t="s">
        <v>74</v>
      </c>
      <c r="AC958" t="s">
        <v>74</v>
      </c>
      <c r="AD958" t="s">
        <v>74</v>
      </c>
      <c r="AE958" t="s">
        <v>74</v>
      </c>
      <c r="AF958" t="s">
        <v>74</v>
      </c>
      <c r="AG958">
        <v>2</v>
      </c>
      <c r="AH958">
        <v>1</v>
      </c>
      <c r="AI958">
        <v>1</v>
      </c>
      <c r="AJ958">
        <v>0</v>
      </c>
      <c r="AK958">
        <v>2</v>
      </c>
      <c r="AL958" t="s">
        <v>9932</v>
      </c>
      <c r="AM958" t="s">
        <v>109</v>
      </c>
      <c r="AN958" t="s">
        <v>7026</v>
      </c>
      <c r="AO958" t="s">
        <v>9933</v>
      </c>
      <c r="AP958" t="s">
        <v>74</v>
      </c>
      <c r="AQ958" t="s">
        <v>74</v>
      </c>
      <c r="AR958" t="s">
        <v>9934</v>
      </c>
      <c r="AS958" t="s">
        <v>9935</v>
      </c>
      <c r="AT958" t="s">
        <v>9622</v>
      </c>
      <c r="AU958">
        <v>1993</v>
      </c>
      <c r="AV958">
        <v>17</v>
      </c>
      <c r="AW958">
        <v>6</v>
      </c>
      <c r="AX958" t="s">
        <v>74</v>
      </c>
      <c r="AY958" t="s">
        <v>74</v>
      </c>
      <c r="AZ958" t="s">
        <v>74</v>
      </c>
      <c r="BA958" t="s">
        <v>74</v>
      </c>
      <c r="BB958">
        <v>534</v>
      </c>
      <c r="BC958">
        <v>536</v>
      </c>
      <c r="BD958" t="s">
        <v>74</v>
      </c>
      <c r="BE958" t="s">
        <v>9936</v>
      </c>
      <c r="BF958" t="str">
        <f>HYPERLINK("http://dx.doi.org/10.1016/0308-597X(93)90016-V","http://dx.doi.org/10.1016/0308-597X(93)90016-V")</f>
        <v>http://dx.doi.org/10.1016/0308-597X(93)90016-V</v>
      </c>
      <c r="BG958" t="s">
        <v>74</v>
      </c>
      <c r="BH958" t="s">
        <v>74</v>
      </c>
      <c r="BI958">
        <v>3</v>
      </c>
      <c r="BJ958" t="s">
        <v>9937</v>
      </c>
      <c r="BK958" t="s">
        <v>758</v>
      </c>
      <c r="BL958" t="s">
        <v>9938</v>
      </c>
      <c r="BM958" t="s">
        <v>9939</v>
      </c>
      <c r="BN958" t="s">
        <v>74</v>
      </c>
      <c r="BO958" t="s">
        <v>74</v>
      </c>
      <c r="BP958" t="s">
        <v>74</v>
      </c>
      <c r="BQ958" t="s">
        <v>74</v>
      </c>
      <c r="BR958" t="s">
        <v>96</v>
      </c>
      <c r="BS958" t="s">
        <v>9940</v>
      </c>
      <c r="BT958" t="str">
        <f>HYPERLINK("https%3A%2F%2Fwww.webofscience.com%2Fwos%2Fwoscc%2Ffull-record%2FWOS:A1993MQ31600005","View Full Record in Web of Science")</f>
        <v>View Full Record in Web of Science</v>
      </c>
    </row>
    <row r="959" spans="1:72" x14ac:dyDescent="0.15">
      <c r="A959" t="s">
        <v>72</v>
      </c>
      <c r="B959" t="s">
        <v>9941</v>
      </c>
      <c r="C959" t="s">
        <v>74</v>
      </c>
      <c r="D959" t="s">
        <v>74</v>
      </c>
      <c r="E959" t="s">
        <v>74</v>
      </c>
      <c r="F959" t="s">
        <v>9941</v>
      </c>
      <c r="G959" t="s">
        <v>74</v>
      </c>
      <c r="H959" t="s">
        <v>74</v>
      </c>
      <c r="I959" t="s">
        <v>9942</v>
      </c>
      <c r="J959" t="s">
        <v>1158</v>
      </c>
      <c r="K959" t="s">
        <v>74</v>
      </c>
      <c r="L959" t="s">
        <v>74</v>
      </c>
      <c r="M959" t="s">
        <v>77</v>
      </c>
      <c r="N959" t="s">
        <v>794</v>
      </c>
      <c r="O959" t="s">
        <v>74</v>
      </c>
      <c r="P959" t="s">
        <v>74</v>
      </c>
      <c r="Q959" t="s">
        <v>74</v>
      </c>
      <c r="R959" t="s">
        <v>74</v>
      </c>
      <c r="S959" t="s">
        <v>74</v>
      </c>
      <c r="T959" t="s">
        <v>74</v>
      </c>
      <c r="U959" t="s">
        <v>9943</v>
      </c>
      <c r="V959" t="s">
        <v>9944</v>
      </c>
      <c r="W959" t="s">
        <v>74</v>
      </c>
      <c r="X959" t="s">
        <v>74</v>
      </c>
      <c r="Y959" t="s">
        <v>9945</v>
      </c>
      <c r="Z959" t="s">
        <v>74</v>
      </c>
      <c r="AA959" t="s">
        <v>74</v>
      </c>
      <c r="AB959" t="s">
        <v>74</v>
      </c>
      <c r="AC959" t="s">
        <v>74</v>
      </c>
      <c r="AD959" t="s">
        <v>74</v>
      </c>
      <c r="AE959" t="s">
        <v>74</v>
      </c>
      <c r="AF959" t="s">
        <v>74</v>
      </c>
      <c r="AG959">
        <v>186</v>
      </c>
      <c r="AH959">
        <v>0</v>
      </c>
      <c r="AI959">
        <v>0</v>
      </c>
      <c r="AJ959">
        <v>0</v>
      </c>
      <c r="AK959">
        <v>7</v>
      </c>
      <c r="AL959" t="s">
        <v>5596</v>
      </c>
      <c r="AM959" t="s">
        <v>84</v>
      </c>
      <c r="AN959" t="s">
        <v>5597</v>
      </c>
      <c r="AO959" t="s">
        <v>1163</v>
      </c>
      <c r="AP959" t="s">
        <v>9946</v>
      </c>
      <c r="AQ959" t="s">
        <v>74</v>
      </c>
      <c r="AR959" t="s">
        <v>1164</v>
      </c>
      <c r="AS959" t="s">
        <v>332</v>
      </c>
      <c r="AT959" t="s">
        <v>9636</v>
      </c>
      <c r="AU959">
        <v>1993</v>
      </c>
      <c r="AV959">
        <v>62</v>
      </c>
      <c r="AW959">
        <v>6</v>
      </c>
      <c r="AX959" t="s">
        <v>74</v>
      </c>
      <c r="AY959" t="s">
        <v>74</v>
      </c>
      <c r="AZ959" t="s">
        <v>74</v>
      </c>
      <c r="BA959" t="s">
        <v>74</v>
      </c>
      <c r="BB959">
        <v>582</v>
      </c>
      <c r="BC959">
        <v>593</v>
      </c>
      <c r="BD959" t="s">
        <v>74</v>
      </c>
      <c r="BE959" t="s">
        <v>74</v>
      </c>
      <c r="BF959" t="s">
        <v>74</v>
      </c>
      <c r="BG959" t="s">
        <v>74</v>
      </c>
      <c r="BH959" t="s">
        <v>74</v>
      </c>
      <c r="BI959">
        <v>12</v>
      </c>
      <c r="BJ959" t="s">
        <v>332</v>
      </c>
      <c r="BK959" t="s">
        <v>93</v>
      </c>
      <c r="BL959" t="s">
        <v>332</v>
      </c>
      <c r="BM959" t="s">
        <v>9947</v>
      </c>
      <c r="BN959" t="s">
        <v>74</v>
      </c>
      <c r="BO959" t="s">
        <v>74</v>
      </c>
      <c r="BP959" t="s">
        <v>74</v>
      </c>
      <c r="BQ959" t="s">
        <v>74</v>
      </c>
      <c r="BR959" t="s">
        <v>96</v>
      </c>
      <c r="BS959" t="s">
        <v>9948</v>
      </c>
      <c r="BT959" t="str">
        <f>HYPERLINK("https%3A%2F%2Fwww.webofscience.com%2Fwos%2Fwoscc%2Ffull-record%2FWOS:A1993NZ98900002","View Full Record in Web of Science")</f>
        <v>View Full Record in Web of Science</v>
      </c>
    </row>
    <row r="960" spans="1:72" x14ac:dyDescent="0.15">
      <c r="A960" t="s">
        <v>72</v>
      </c>
      <c r="B960" t="s">
        <v>9949</v>
      </c>
      <c r="C960" t="s">
        <v>74</v>
      </c>
      <c r="D960" t="s">
        <v>74</v>
      </c>
      <c r="E960" t="s">
        <v>74</v>
      </c>
      <c r="F960" t="s">
        <v>9949</v>
      </c>
      <c r="G960" t="s">
        <v>74</v>
      </c>
      <c r="H960" t="s">
        <v>74</v>
      </c>
      <c r="I960" t="s">
        <v>9950</v>
      </c>
      <c r="J960" t="s">
        <v>5314</v>
      </c>
      <c r="K960" t="s">
        <v>74</v>
      </c>
      <c r="L960" t="s">
        <v>74</v>
      </c>
      <c r="M960" t="s">
        <v>77</v>
      </c>
      <c r="N960" t="s">
        <v>78</v>
      </c>
      <c r="O960" t="s">
        <v>74</v>
      </c>
      <c r="P960" t="s">
        <v>74</v>
      </c>
      <c r="Q960" t="s">
        <v>74</v>
      </c>
      <c r="R960" t="s">
        <v>74</v>
      </c>
      <c r="S960" t="s">
        <v>74</v>
      </c>
      <c r="T960" t="s">
        <v>74</v>
      </c>
      <c r="U960" t="s">
        <v>9951</v>
      </c>
      <c r="V960" t="s">
        <v>9952</v>
      </c>
      <c r="W960" t="s">
        <v>74</v>
      </c>
      <c r="X960" t="s">
        <v>74</v>
      </c>
      <c r="Y960" t="s">
        <v>9953</v>
      </c>
      <c r="Z960" t="s">
        <v>74</v>
      </c>
      <c r="AA960" t="s">
        <v>1768</v>
      </c>
      <c r="AB960" t="s">
        <v>1769</v>
      </c>
      <c r="AC960" t="s">
        <v>74</v>
      </c>
      <c r="AD960" t="s">
        <v>74</v>
      </c>
      <c r="AE960" t="s">
        <v>74</v>
      </c>
      <c r="AF960" t="s">
        <v>74</v>
      </c>
      <c r="AG960">
        <v>49</v>
      </c>
      <c r="AH960">
        <v>45</v>
      </c>
      <c r="AI960">
        <v>52</v>
      </c>
      <c r="AJ960">
        <v>1</v>
      </c>
      <c r="AK960">
        <v>19</v>
      </c>
      <c r="AL960" t="s">
        <v>3166</v>
      </c>
      <c r="AM960" t="s">
        <v>3167</v>
      </c>
      <c r="AN960" t="s">
        <v>3168</v>
      </c>
      <c r="AO960" t="s">
        <v>5318</v>
      </c>
      <c r="AP960" t="s">
        <v>74</v>
      </c>
      <c r="AQ960" t="s">
        <v>74</v>
      </c>
      <c r="AR960" t="s">
        <v>5314</v>
      </c>
      <c r="AS960" t="s">
        <v>5320</v>
      </c>
      <c r="AT960" t="s">
        <v>9622</v>
      </c>
      <c r="AU960">
        <v>1993</v>
      </c>
      <c r="AV960">
        <v>68</v>
      </c>
      <c r="AW960">
        <v>2</v>
      </c>
      <c r="AX960" t="s">
        <v>74</v>
      </c>
      <c r="AY960" t="s">
        <v>74</v>
      </c>
      <c r="AZ960" t="s">
        <v>74</v>
      </c>
      <c r="BA960" t="s">
        <v>74</v>
      </c>
      <c r="BB960">
        <v>293</v>
      </c>
      <c r="BC960">
        <v>302</v>
      </c>
      <c r="BD960" t="s">
        <v>74</v>
      </c>
      <c r="BE960" t="s">
        <v>9954</v>
      </c>
      <c r="BF960" t="str">
        <f>HYPERLINK("http://dx.doi.org/10.2307/3544842","http://dx.doi.org/10.2307/3544842")</f>
        <v>http://dx.doi.org/10.2307/3544842</v>
      </c>
      <c r="BG960" t="s">
        <v>74</v>
      </c>
      <c r="BH960" t="s">
        <v>74</v>
      </c>
      <c r="BI960">
        <v>10</v>
      </c>
      <c r="BJ960" t="s">
        <v>92</v>
      </c>
      <c r="BK960" t="s">
        <v>93</v>
      </c>
      <c r="BL960" t="s">
        <v>94</v>
      </c>
      <c r="BM960" t="s">
        <v>9955</v>
      </c>
      <c r="BN960" t="s">
        <v>74</v>
      </c>
      <c r="BO960" t="s">
        <v>74</v>
      </c>
      <c r="BP960" t="s">
        <v>74</v>
      </c>
      <c r="BQ960" t="s">
        <v>74</v>
      </c>
      <c r="BR960" t="s">
        <v>96</v>
      </c>
      <c r="BS960" t="s">
        <v>9956</v>
      </c>
      <c r="BT960" t="str">
        <f>HYPERLINK("https%3A%2F%2Fwww.webofscience.com%2Fwos%2Fwoscc%2Ffull-record%2FWOS:A1993MJ66600013","View Full Record in Web of Science")</f>
        <v>View Full Record in Web of Science</v>
      </c>
    </row>
    <row r="961" spans="1:72" x14ac:dyDescent="0.15">
      <c r="A961" t="s">
        <v>72</v>
      </c>
      <c r="B961" t="s">
        <v>9957</v>
      </c>
      <c r="C961" t="s">
        <v>74</v>
      </c>
      <c r="D961" t="s">
        <v>74</v>
      </c>
      <c r="E961" t="s">
        <v>74</v>
      </c>
      <c r="F961" t="s">
        <v>9957</v>
      </c>
      <c r="G961" t="s">
        <v>74</v>
      </c>
      <c r="H961" t="s">
        <v>74</v>
      </c>
      <c r="I961" t="s">
        <v>9958</v>
      </c>
      <c r="J961" t="s">
        <v>2435</v>
      </c>
      <c r="K961" t="s">
        <v>74</v>
      </c>
      <c r="L961" t="s">
        <v>74</v>
      </c>
      <c r="M961" t="s">
        <v>859</v>
      </c>
      <c r="N961" t="s">
        <v>78</v>
      </c>
      <c r="O961" t="s">
        <v>74</v>
      </c>
      <c r="P961" t="s">
        <v>74</v>
      </c>
      <c r="Q961" t="s">
        <v>74</v>
      </c>
      <c r="R961" t="s">
        <v>74</v>
      </c>
      <c r="S961" t="s">
        <v>74</v>
      </c>
      <c r="T961" t="s">
        <v>74</v>
      </c>
      <c r="U961" t="s">
        <v>74</v>
      </c>
      <c r="V961" t="s">
        <v>9959</v>
      </c>
      <c r="W961" t="s">
        <v>74</v>
      </c>
      <c r="X961" t="s">
        <v>74</v>
      </c>
      <c r="Y961" t="s">
        <v>9960</v>
      </c>
      <c r="Z961" t="s">
        <v>74</v>
      </c>
      <c r="AA961" t="s">
        <v>9961</v>
      </c>
      <c r="AB961" t="s">
        <v>74</v>
      </c>
      <c r="AC961" t="s">
        <v>74</v>
      </c>
      <c r="AD961" t="s">
        <v>74</v>
      </c>
      <c r="AE961" t="s">
        <v>74</v>
      </c>
      <c r="AF961" t="s">
        <v>74</v>
      </c>
      <c r="AG961">
        <v>17</v>
      </c>
      <c r="AH961">
        <v>4</v>
      </c>
      <c r="AI961">
        <v>4</v>
      </c>
      <c r="AJ961">
        <v>0</v>
      </c>
      <c r="AK961">
        <v>1</v>
      </c>
      <c r="AL961" t="s">
        <v>862</v>
      </c>
      <c r="AM961" t="s">
        <v>863</v>
      </c>
      <c r="AN961" t="s">
        <v>879</v>
      </c>
      <c r="AO961" t="s">
        <v>2439</v>
      </c>
      <c r="AP961" t="s">
        <v>74</v>
      </c>
      <c r="AQ961" t="s">
        <v>74</v>
      </c>
      <c r="AR961" t="s">
        <v>2440</v>
      </c>
      <c r="AS961" t="s">
        <v>2441</v>
      </c>
      <c r="AT961" t="s">
        <v>9636</v>
      </c>
      <c r="AU961">
        <v>1993</v>
      </c>
      <c r="AV961">
        <v>33</v>
      </c>
      <c r="AW961">
        <v>6</v>
      </c>
      <c r="AX961" t="s">
        <v>74</v>
      </c>
      <c r="AY961" t="s">
        <v>74</v>
      </c>
      <c r="AZ961" t="s">
        <v>74</v>
      </c>
      <c r="BA961" t="s">
        <v>74</v>
      </c>
      <c r="BB961">
        <v>816</v>
      </c>
      <c r="BC961">
        <v>823</v>
      </c>
      <c r="BD961" t="s">
        <v>74</v>
      </c>
      <c r="BE961" t="s">
        <v>74</v>
      </c>
      <c r="BF961" t="s">
        <v>74</v>
      </c>
      <c r="BG961" t="s">
        <v>74</v>
      </c>
      <c r="BH961" t="s">
        <v>74</v>
      </c>
      <c r="BI961">
        <v>8</v>
      </c>
      <c r="BJ961" t="s">
        <v>364</v>
      </c>
      <c r="BK961" t="s">
        <v>93</v>
      </c>
      <c r="BL961" t="s">
        <v>364</v>
      </c>
      <c r="BM961" t="s">
        <v>9962</v>
      </c>
      <c r="BN961" t="s">
        <v>74</v>
      </c>
      <c r="BO961" t="s">
        <v>74</v>
      </c>
      <c r="BP961" t="s">
        <v>74</v>
      </c>
      <c r="BQ961" t="s">
        <v>74</v>
      </c>
      <c r="BR961" t="s">
        <v>96</v>
      </c>
      <c r="BS961" t="s">
        <v>9963</v>
      </c>
      <c r="BT961" t="str">
        <f>HYPERLINK("https%3A%2F%2Fwww.webofscience.com%2Fwos%2Fwoscc%2Ffull-record%2FWOS:A1993MN96700003","View Full Record in Web of Science")</f>
        <v>View Full Record in Web of Science</v>
      </c>
    </row>
    <row r="962" spans="1:72" x14ac:dyDescent="0.15">
      <c r="A962" t="s">
        <v>72</v>
      </c>
      <c r="B962" t="s">
        <v>9964</v>
      </c>
      <c r="C962" t="s">
        <v>74</v>
      </c>
      <c r="D962" t="s">
        <v>74</v>
      </c>
      <c r="E962" t="s">
        <v>74</v>
      </c>
      <c r="F962" t="s">
        <v>9964</v>
      </c>
      <c r="G962" t="s">
        <v>74</v>
      </c>
      <c r="H962" t="s">
        <v>74</v>
      </c>
      <c r="I962" t="s">
        <v>9965</v>
      </c>
      <c r="J962" t="s">
        <v>2435</v>
      </c>
      <c r="K962" t="s">
        <v>74</v>
      </c>
      <c r="L962" t="s">
        <v>74</v>
      </c>
      <c r="M962" t="s">
        <v>859</v>
      </c>
      <c r="N962" t="s">
        <v>78</v>
      </c>
      <c r="O962" t="s">
        <v>74</v>
      </c>
      <c r="P962" t="s">
        <v>74</v>
      </c>
      <c r="Q962" t="s">
        <v>74</v>
      </c>
      <c r="R962" t="s">
        <v>74</v>
      </c>
      <c r="S962" t="s">
        <v>74</v>
      </c>
      <c r="T962" t="s">
        <v>74</v>
      </c>
      <c r="U962" t="s">
        <v>74</v>
      </c>
      <c r="V962" t="s">
        <v>9966</v>
      </c>
      <c r="W962" t="s">
        <v>74</v>
      </c>
      <c r="X962" t="s">
        <v>74</v>
      </c>
      <c r="Y962" t="s">
        <v>9967</v>
      </c>
      <c r="Z962" t="s">
        <v>74</v>
      </c>
      <c r="AA962" t="s">
        <v>74</v>
      </c>
      <c r="AB962" t="s">
        <v>74</v>
      </c>
      <c r="AC962" t="s">
        <v>74</v>
      </c>
      <c r="AD962" t="s">
        <v>74</v>
      </c>
      <c r="AE962" t="s">
        <v>74</v>
      </c>
      <c r="AF962" t="s">
        <v>74</v>
      </c>
      <c r="AG962">
        <v>6</v>
      </c>
      <c r="AH962">
        <v>3</v>
      </c>
      <c r="AI962">
        <v>3</v>
      </c>
      <c r="AJ962">
        <v>0</v>
      </c>
      <c r="AK962">
        <v>0</v>
      </c>
      <c r="AL962" t="s">
        <v>862</v>
      </c>
      <c r="AM962" t="s">
        <v>863</v>
      </c>
      <c r="AN962" t="s">
        <v>879</v>
      </c>
      <c r="AO962" t="s">
        <v>2439</v>
      </c>
      <c r="AP962" t="s">
        <v>74</v>
      </c>
      <c r="AQ962" t="s">
        <v>74</v>
      </c>
      <c r="AR962" t="s">
        <v>2440</v>
      </c>
      <c r="AS962" t="s">
        <v>2441</v>
      </c>
      <c r="AT962" t="s">
        <v>9636</v>
      </c>
      <c r="AU962">
        <v>1993</v>
      </c>
      <c r="AV962">
        <v>33</v>
      </c>
      <c r="AW962">
        <v>6</v>
      </c>
      <c r="AX962" t="s">
        <v>74</v>
      </c>
      <c r="AY962" t="s">
        <v>74</v>
      </c>
      <c r="AZ962" t="s">
        <v>74</v>
      </c>
      <c r="BA962" t="s">
        <v>74</v>
      </c>
      <c r="BB962">
        <v>833</v>
      </c>
      <c r="BC962">
        <v>838</v>
      </c>
      <c r="BD962" t="s">
        <v>74</v>
      </c>
      <c r="BE962" t="s">
        <v>74</v>
      </c>
      <c r="BF962" t="s">
        <v>74</v>
      </c>
      <c r="BG962" t="s">
        <v>74</v>
      </c>
      <c r="BH962" t="s">
        <v>74</v>
      </c>
      <c r="BI962">
        <v>6</v>
      </c>
      <c r="BJ962" t="s">
        <v>364</v>
      </c>
      <c r="BK962" t="s">
        <v>93</v>
      </c>
      <c r="BL962" t="s">
        <v>364</v>
      </c>
      <c r="BM962" t="s">
        <v>9962</v>
      </c>
      <c r="BN962" t="s">
        <v>74</v>
      </c>
      <c r="BO962" t="s">
        <v>74</v>
      </c>
      <c r="BP962" t="s">
        <v>74</v>
      </c>
      <c r="BQ962" t="s">
        <v>74</v>
      </c>
      <c r="BR962" t="s">
        <v>96</v>
      </c>
      <c r="BS962" t="s">
        <v>9968</v>
      </c>
      <c r="BT962" t="str">
        <f>HYPERLINK("https%3A%2F%2Fwww.webofscience.com%2Fwos%2Fwoscc%2Ffull-record%2FWOS:A1993MN96700005","View Full Record in Web of Science")</f>
        <v>View Full Record in Web of Science</v>
      </c>
    </row>
    <row r="963" spans="1:72" x14ac:dyDescent="0.15">
      <c r="A963" t="s">
        <v>72</v>
      </c>
      <c r="B963" t="s">
        <v>9969</v>
      </c>
      <c r="C963" t="s">
        <v>74</v>
      </c>
      <c r="D963" t="s">
        <v>74</v>
      </c>
      <c r="E963" t="s">
        <v>74</v>
      </c>
      <c r="F963" t="s">
        <v>9969</v>
      </c>
      <c r="G963" t="s">
        <v>74</v>
      </c>
      <c r="H963" t="s">
        <v>74</v>
      </c>
      <c r="I963" t="s">
        <v>9970</v>
      </c>
      <c r="J963" t="s">
        <v>2435</v>
      </c>
      <c r="K963" t="s">
        <v>74</v>
      </c>
      <c r="L963" t="s">
        <v>74</v>
      </c>
      <c r="M963" t="s">
        <v>859</v>
      </c>
      <c r="N963" t="s">
        <v>78</v>
      </c>
      <c r="O963" t="s">
        <v>74</v>
      </c>
      <c r="P963" t="s">
        <v>74</v>
      </c>
      <c r="Q963" t="s">
        <v>74</v>
      </c>
      <c r="R963" t="s">
        <v>74</v>
      </c>
      <c r="S963" t="s">
        <v>74</v>
      </c>
      <c r="T963" t="s">
        <v>74</v>
      </c>
      <c r="U963" t="s">
        <v>74</v>
      </c>
      <c r="V963" t="s">
        <v>9971</v>
      </c>
      <c r="W963" t="s">
        <v>74</v>
      </c>
      <c r="X963" t="s">
        <v>74</v>
      </c>
      <c r="Y963" t="s">
        <v>9972</v>
      </c>
      <c r="Z963" t="s">
        <v>74</v>
      </c>
      <c r="AA963" t="s">
        <v>74</v>
      </c>
      <c r="AB963" t="s">
        <v>74</v>
      </c>
      <c r="AC963" t="s">
        <v>74</v>
      </c>
      <c r="AD963" t="s">
        <v>74</v>
      </c>
      <c r="AE963" t="s">
        <v>74</v>
      </c>
      <c r="AF963" t="s">
        <v>74</v>
      </c>
      <c r="AG963">
        <v>13</v>
      </c>
      <c r="AH963">
        <v>0</v>
      </c>
      <c r="AI963">
        <v>0</v>
      </c>
      <c r="AJ963">
        <v>0</v>
      </c>
      <c r="AK963">
        <v>1</v>
      </c>
      <c r="AL963" t="s">
        <v>862</v>
      </c>
      <c r="AM963" t="s">
        <v>863</v>
      </c>
      <c r="AN963" t="s">
        <v>879</v>
      </c>
      <c r="AO963" t="s">
        <v>2439</v>
      </c>
      <c r="AP963" t="s">
        <v>74</v>
      </c>
      <c r="AQ963" t="s">
        <v>74</v>
      </c>
      <c r="AR963" t="s">
        <v>2440</v>
      </c>
      <c r="AS963" t="s">
        <v>2441</v>
      </c>
      <c r="AT963" t="s">
        <v>9636</v>
      </c>
      <c r="AU963">
        <v>1993</v>
      </c>
      <c r="AV963">
        <v>33</v>
      </c>
      <c r="AW963">
        <v>6</v>
      </c>
      <c r="AX963" t="s">
        <v>74</v>
      </c>
      <c r="AY963" t="s">
        <v>74</v>
      </c>
      <c r="AZ963" t="s">
        <v>74</v>
      </c>
      <c r="BA963" t="s">
        <v>74</v>
      </c>
      <c r="BB963">
        <v>839</v>
      </c>
      <c r="BC963">
        <v>844</v>
      </c>
      <c r="BD963" t="s">
        <v>74</v>
      </c>
      <c r="BE963" t="s">
        <v>74</v>
      </c>
      <c r="BF963" t="s">
        <v>74</v>
      </c>
      <c r="BG963" t="s">
        <v>74</v>
      </c>
      <c r="BH963" t="s">
        <v>74</v>
      </c>
      <c r="BI963">
        <v>6</v>
      </c>
      <c r="BJ963" t="s">
        <v>364</v>
      </c>
      <c r="BK963" t="s">
        <v>93</v>
      </c>
      <c r="BL963" t="s">
        <v>364</v>
      </c>
      <c r="BM963" t="s">
        <v>9962</v>
      </c>
      <c r="BN963" t="s">
        <v>74</v>
      </c>
      <c r="BO963" t="s">
        <v>74</v>
      </c>
      <c r="BP963" t="s">
        <v>74</v>
      </c>
      <c r="BQ963" t="s">
        <v>74</v>
      </c>
      <c r="BR963" t="s">
        <v>96</v>
      </c>
      <c r="BS963" t="s">
        <v>9973</v>
      </c>
      <c r="BT963" t="str">
        <f>HYPERLINK("https%3A%2F%2Fwww.webofscience.com%2Fwos%2Fwoscc%2Ffull-record%2FWOS:A1993MN96700006","View Full Record in Web of Science")</f>
        <v>View Full Record in Web of Science</v>
      </c>
    </row>
    <row r="964" spans="1:72" x14ac:dyDescent="0.15">
      <c r="A964" t="s">
        <v>72</v>
      </c>
      <c r="B964" t="s">
        <v>9974</v>
      </c>
      <c r="C964" t="s">
        <v>74</v>
      </c>
      <c r="D964" t="s">
        <v>74</v>
      </c>
      <c r="E964" t="s">
        <v>74</v>
      </c>
      <c r="F964" t="s">
        <v>9974</v>
      </c>
      <c r="G964" t="s">
        <v>74</v>
      </c>
      <c r="H964" t="s">
        <v>74</v>
      </c>
      <c r="I964" t="s">
        <v>9975</v>
      </c>
      <c r="J964" t="s">
        <v>2435</v>
      </c>
      <c r="K964" t="s">
        <v>74</v>
      </c>
      <c r="L964" t="s">
        <v>74</v>
      </c>
      <c r="M964" t="s">
        <v>859</v>
      </c>
      <c r="N964" t="s">
        <v>78</v>
      </c>
      <c r="O964" t="s">
        <v>74</v>
      </c>
      <c r="P964" t="s">
        <v>74</v>
      </c>
      <c r="Q964" t="s">
        <v>74</v>
      </c>
      <c r="R964" t="s">
        <v>74</v>
      </c>
      <c r="S964" t="s">
        <v>74</v>
      </c>
      <c r="T964" t="s">
        <v>74</v>
      </c>
      <c r="U964" t="s">
        <v>74</v>
      </c>
      <c r="V964" t="s">
        <v>9976</v>
      </c>
      <c r="W964" t="s">
        <v>74</v>
      </c>
      <c r="X964" t="s">
        <v>74</v>
      </c>
      <c r="Y964" t="s">
        <v>9977</v>
      </c>
      <c r="Z964" t="s">
        <v>74</v>
      </c>
      <c r="AA964" t="s">
        <v>74</v>
      </c>
      <c r="AB964" t="s">
        <v>74</v>
      </c>
      <c r="AC964" t="s">
        <v>74</v>
      </c>
      <c r="AD964" t="s">
        <v>74</v>
      </c>
      <c r="AE964" t="s">
        <v>74</v>
      </c>
      <c r="AF964" t="s">
        <v>74</v>
      </c>
      <c r="AG964">
        <v>10</v>
      </c>
      <c r="AH964">
        <v>0</v>
      </c>
      <c r="AI964">
        <v>0</v>
      </c>
      <c r="AJ964">
        <v>0</v>
      </c>
      <c r="AK964">
        <v>1</v>
      </c>
      <c r="AL964" t="s">
        <v>862</v>
      </c>
      <c r="AM964" t="s">
        <v>863</v>
      </c>
      <c r="AN964" t="s">
        <v>879</v>
      </c>
      <c r="AO964" t="s">
        <v>2439</v>
      </c>
      <c r="AP964" t="s">
        <v>74</v>
      </c>
      <c r="AQ964" t="s">
        <v>74</v>
      </c>
      <c r="AR964" t="s">
        <v>2440</v>
      </c>
      <c r="AS964" t="s">
        <v>2441</v>
      </c>
      <c r="AT964" t="s">
        <v>9636</v>
      </c>
      <c r="AU964">
        <v>1993</v>
      </c>
      <c r="AV964">
        <v>33</v>
      </c>
      <c r="AW964">
        <v>6</v>
      </c>
      <c r="AX964" t="s">
        <v>74</v>
      </c>
      <c r="AY964" t="s">
        <v>74</v>
      </c>
      <c r="AZ964" t="s">
        <v>74</v>
      </c>
      <c r="BA964" t="s">
        <v>74</v>
      </c>
      <c r="BB964">
        <v>863</v>
      </c>
      <c r="BC964">
        <v>870</v>
      </c>
      <c r="BD964" t="s">
        <v>74</v>
      </c>
      <c r="BE964" t="s">
        <v>74</v>
      </c>
      <c r="BF964" t="s">
        <v>74</v>
      </c>
      <c r="BG964" t="s">
        <v>74</v>
      </c>
      <c r="BH964" t="s">
        <v>74</v>
      </c>
      <c r="BI964">
        <v>8</v>
      </c>
      <c r="BJ964" t="s">
        <v>364</v>
      </c>
      <c r="BK964" t="s">
        <v>93</v>
      </c>
      <c r="BL964" t="s">
        <v>364</v>
      </c>
      <c r="BM964" t="s">
        <v>9962</v>
      </c>
      <c r="BN964" t="s">
        <v>74</v>
      </c>
      <c r="BO964" t="s">
        <v>74</v>
      </c>
      <c r="BP964" t="s">
        <v>74</v>
      </c>
      <c r="BQ964" t="s">
        <v>74</v>
      </c>
      <c r="BR964" t="s">
        <v>96</v>
      </c>
      <c r="BS964" t="s">
        <v>9978</v>
      </c>
      <c r="BT964" t="str">
        <f>HYPERLINK("https%3A%2F%2Fwww.webofscience.com%2Fwos%2Fwoscc%2Ffull-record%2FWOS:A1993MN96700010","View Full Record in Web of Science")</f>
        <v>View Full Record in Web of Science</v>
      </c>
    </row>
    <row r="965" spans="1:72" x14ac:dyDescent="0.15">
      <c r="A965" t="s">
        <v>72</v>
      </c>
      <c r="B965" t="s">
        <v>9979</v>
      </c>
      <c r="C965" t="s">
        <v>74</v>
      </c>
      <c r="D965" t="s">
        <v>74</v>
      </c>
      <c r="E965" t="s">
        <v>74</v>
      </c>
      <c r="F965" t="s">
        <v>9979</v>
      </c>
      <c r="G965" t="s">
        <v>74</v>
      </c>
      <c r="H965" t="s">
        <v>74</v>
      </c>
      <c r="I965" t="s">
        <v>9980</v>
      </c>
      <c r="J965" t="s">
        <v>2435</v>
      </c>
      <c r="K965" t="s">
        <v>74</v>
      </c>
      <c r="L965" t="s">
        <v>74</v>
      </c>
      <c r="M965" t="s">
        <v>859</v>
      </c>
      <c r="N965" t="s">
        <v>78</v>
      </c>
      <c r="O965" t="s">
        <v>74</v>
      </c>
      <c r="P965" t="s">
        <v>74</v>
      </c>
      <c r="Q965" t="s">
        <v>74</v>
      </c>
      <c r="R965" t="s">
        <v>74</v>
      </c>
      <c r="S965" t="s">
        <v>74</v>
      </c>
      <c r="T965" t="s">
        <v>74</v>
      </c>
      <c r="U965" t="s">
        <v>74</v>
      </c>
      <c r="V965" t="s">
        <v>9981</v>
      </c>
      <c r="W965" t="s">
        <v>9982</v>
      </c>
      <c r="X965" t="s">
        <v>9983</v>
      </c>
      <c r="Y965" t="s">
        <v>9984</v>
      </c>
      <c r="Z965" t="s">
        <v>74</v>
      </c>
      <c r="AA965" t="s">
        <v>74</v>
      </c>
      <c r="AB965" t="s">
        <v>74</v>
      </c>
      <c r="AC965" t="s">
        <v>74</v>
      </c>
      <c r="AD965" t="s">
        <v>74</v>
      </c>
      <c r="AE965" t="s">
        <v>74</v>
      </c>
      <c r="AF965" t="s">
        <v>74</v>
      </c>
      <c r="AG965">
        <v>19</v>
      </c>
      <c r="AH965">
        <v>1</v>
      </c>
      <c r="AI965">
        <v>1</v>
      </c>
      <c r="AJ965">
        <v>0</v>
      </c>
      <c r="AK965">
        <v>1</v>
      </c>
      <c r="AL965" t="s">
        <v>862</v>
      </c>
      <c r="AM965" t="s">
        <v>863</v>
      </c>
      <c r="AN965" t="s">
        <v>879</v>
      </c>
      <c r="AO965" t="s">
        <v>2439</v>
      </c>
      <c r="AP965" t="s">
        <v>74</v>
      </c>
      <c r="AQ965" t="s">
        <v>74</v>
      </c>
      <c r="AR965" t="s">
        <v>2440</v>
      </c>
      <c r="AS965" t="s">
        <v>2441</v>
      </c>
      <c r="AT965" t="s">
        <v>9636</v>
      </c>
      <c r="AU965">
        <v>1993</v>
      </c>
      <c r="AV965">
        <v>33</v>
      </c>
      <c r="AW965">
        <v>6</v>
      </c>
      <c r="AX965" t="s">
        <v>74</v>
      </c>
      <c r="AY965" t="s">
        <v>74</v>
      </c>
      <c r="AZ965" t="s">
        <v>74</v>
      </c>
      <c r="BA965" t="s">
        <v>74</v>
      </c>
      <c r="BB965">
        <v>878</v>
      </c>
      <c r="BC965">
        <v>881</v>
      </c>
      <c r="BD965" t="s">
        <v>74</v>
      </c>
      <c r="BE965" t="s">
        <v>74</v>
      </c>
      <c r="BF965" t="s">
        <v>74</v>
      </c>
      <c r="BG965" t="s">
        <v>74</v>
      </c>
      <c r="BH965" t="s">
        <v>74</v>
      </c>
      <c r="BI965">
        <v>4</v>
      </c>
      <c r="BJ965" t="s">
        <v>364</v>
      </c>
      <c r="BK965" t="s">
        <v>93</v>
      </c>
      <c r="BL965" t="s">
        <v>364</v>
      </c>
      <c r="BM965" t="s">
        <v>9962</v>
      </c>
      <c r="BN965" t="s">
        <v>74</v>
      </c>
      <c r="BO965" t="s">
        <v>74</v>
      </c>
      <c r="BP965" t="s">
        <v>74</v>
      </c>
      <c r="BQ965" t="s">
        <v>74</v>
      </c>
      <c r="BR965" t="s">
        <v>96</v>
      </c>
      <c r="BS965" t="s">
        <v>9985</v>
      </c>
      <c r="BT965" t="str">
        <f>HYPERLINK("https%3A%2F%2Fwww.webofscience.com%2Fwos%2Fwoscc%2Ffull-record%2FWOS:A1993MN96700012","View Full Record in Web of Science")</f>
        <v>View Full Record in Web of Science</v>
      </c>
    </row>
    <row r="966" spans="1:72" x14ac:dyDescent="0.15">
      <c r="A966" t="s">
        <v>72</v>
      </c>
      <c r="B966" t="s">
        <v>9986</v>
      </c>
      <c r="C966" t="s">
        <v>74</v>
      </c>
      <c r="D966" t="s">
        <v>74</v>
      </c>
      <c r="E966" t="s">
        <v>74</v>
      </c>
      <c r="F966" t="s">
        <v>9986</v>
      </c>
      <c r="G966" t="s">
        <v>74</v>
      </c>
      <c r="H966" t="s">
        <v>74</v>
      </c>
      <c r="I966" t="s">
        <v>9987</v>
      </c>
      <c r="J966" t="s">
        <v>2435</v>
      </c>
      <c r="K966" t="s">
        <v>74</v>
      </c>
      <c r="L966" t="s">
        <v>74</v>
      </c>
      <c r="M966" t="s">
        <v>859</v>
      </c>
      <c r="N966" t="s">
        <v>78</v>
      </c>
      <c r="O966" t="s">
        <v>74</v>
      </c>
      <c r="P966" t="s">
        <v>74</v>
      </c>
      <c r="Q966" t="s">
        <v>74</v>
      </c>
      <c r="R966" t="s">
        <v>74</v>
      </c>
      <c r="S966" t="s">
        <v>74</v>
      </c>
      <c r="T966" t="s">
        <v>74</v>
      </c>
      <c r="U966" t="s">
        <v>9988</v>
      </c>
      <c r="V966" t="s">
        <v>9989</v>
      </c>
      <c r="W966" t="s">
        <v>74</v>
      </c>
      <c r="X966" t="s">
        <v>74</v>
      </c>
      <c r="Y966" t="s">
        <v>9990</v>
      </c>
      <c r="Z966" t="s">
        <v>74</v>
      </c>
      <c r="AA966" t="s">
        <v>74</v>
      </c>
      <c r="AB966" t="s">
        <v>74</v>
      </c>
      <c r="AC966" t="s">
        <v>74</v>
      </c>
      <c r="AD966" t="s">
        <v>74</v>
      </c>
      <c r="AE966" t="s">
        <v>74</v>
      </c>
      <c r="AF966" t="s">
        <v>74</v>
      </c>
      <c r="AG966">
        <v>24</v>
      </c>
      <c r="AH966">
        <v>5</v>
      </c>
      <c r="AI966">
        <v>6</v>
      </c>
      <c r="AJ966">
        <v>0</v>
      </c>
      <c r="AK966">
        <v>0</v>
      </c>
      <c r="AL966" t="s">
        <v>862</v>
      </c>
      <c r="AM966" t="s">
        <v>863</v>
      </c>
      <c r="AN966" t="s">
        <v>879</v>
      </c>
      <c r="AO966" t="s">
        <v>2439</v>
      </c>
      <c r="AP966" t="s">
        <v>74</v>
      </c>
      <c r="AQ966" t="s">
        <v>74</v>
      </c>
      <c r="AR966" t="s">
        <v>2440</v>
      </c>
      <c r="AS966" t="s">
        <v>2441</v>
      </c>
      <c r="AT966" t="s">
        <v>9636</v>
      </c>
      <c r="AU966">
        <v>1993</v>
      </c>
      <c r="AV966">
        <v>33</v>
      </c>
      <c r="AW966">
        <v>6</v>
      </c>
      <c r="AX966" t="s">
        <v>74</v>
      </c>
      <c r="AY966" t="s">
        <v>74</v>
      </c>
      <c r="AZ966" t="s">
        <v>74</v>
      </c>
      <c r="BA966" t="s">
        <v>74</v>
      </c>
      <c r="BB966">
        <v>882</v>
      </c>
      <c r="BC966">
        <v>889</v>
      </c>
      <c r="BD966" t="s">
        <v>74</v>
      </c>
      <c r="BE966" t="s">
        <v>74</v>
      </c>
      <c r="BF966" t="s">
        <v>74</v>
      </c>
      <c r="BG966" t="s">
        <v>74</v>
      </c>
      <c r="BH966" t="s">
        <v>74</v>
      </c>
      <c r="BI966">
        <v>8</v>
      </c>
      <c r="BJ966" t="s">
        <v>364</v>
      </c>
      <c r="BK966" t="s">
        <v>93</v>
      </c>
      <c r="BL966" t="s">
        <v>364</v>
      </c>
      <c r="BM966" t="s">
        <v>9962</v>
      </c>
      <c r="BN966" t="s">
        <v>74</v>
      </c>
      <c r="BO966" t="s">
        <v>74</v>
      </c>
      <c r="BP966" t="s">
        <v>74</v>
      </c>
      <c r="BQ966" t="s">
        <v>74</v>
      </c>
      <c r="BR966" t="s">
        <v>96</v>
      </c>
      <c r="BS966" t="s">
        <v>9991</v>
      </c>
      <c r="BT966" t="str">
        <f>HYPERLINK("https%3A%2F%2Fwww.webofscience.com%2Fwos%2Fwoscc%2Ffull-record%2FWOS:A1993MN96700013","View Full Record in Web of Science")</f>
        <v>View Full Record in Web of Science</v>
      </c>
    </row>
    <row r="967" spans="1:72" x14ac:dyDescent="0.15">
      <c r="A967" t="s">
        <v>72</v>
      </c>
      <c r="B967" t="s">
        <v>9992</v>
      </c>
      <c r="C967" t="s">
        <v>74</v>
      </c>
      <c r="D967" t="s">
        <v>74</v>
      </c>
      <c r="E967" t="s">
        <v>74</v>
      </c>
      <c r="F967" t="s">
        <v>9992</v>
      </c>
      <c r="G967" t="s">
        <v>74</v>
      </c>
      <c r="H967" t="s">
        <v>74</v>
      </c>
      <c r="I967" t="s">
        <v>9993</v>
      </c>
      <c r="J967" t="s">
        <v>4619</v>
      </c>
      <c r="K967" t="s">
        <v>74</v>
      </c>
      <c r="L967" t="s">
        <v>74</v>
      </c>
      <c r="M967" t="s">
        <v>77</v>
      </c>
      <c r="N967" t="s">
        <v>78</v>
      </c>
      <c r="O967" t="s">
        <v>74</v>
      </c>
      <c r="P967" t="s">
        <v>74</v>
      </c>
      <c r="Q967" t="s">
        <v>74</v>
      </c>
      <c r="R967" t="s">
        <v>74</v>
      </c>
      <c r="S967" t="s">
        <v>74</v>
      </c>
      <c r="T967" t="s">
        <v>74</v>
      </c>
      <c r="U967" t="s">
        <v>9994</v>
      </c>
      <c r="V967" t="s">
        <v>9995</v>
      </c>
      <c r="W967" t="s">
        <v>9996</v>
      </c>
      <c r="X967" t="s">
        <v>9997</v>
      </c>
      <c r="Y967" t="s">
        <v>74</v>
      </c>
      <c r="Z967" t="s">
        <v>74</v>
      </c>
      <c r="AA967" t="s">
        <v>74</v>
      </c>
      <c r="AB967" t="s">
        <v>74</v>
      </c>
      <c r="AC967" t="s">
        <v>74</v>
      </c>
      <c r="AD967" t="s">
        <v>74</v>
      </c>
      <c r="AE967" t="s">
        <v>74</v>
      </c>
      <c r="AF967" t="s">
        <v>74</v>
      </c>
      <c r="AG967">
        <v>61</v>
      </c>
      <c r="AH967">
        <v>42</v>
      </c>
      <c r="AI967">
        <v>46</v>
      </c>
      <c r="AJ967">
        <v>1</v>
      </c>
      <c r="AK967">
        <v>4</v>
      </c>
      <c r="AL967" t="s">
        <v>179</v>
      </c>
      <c r="AM967" t="s">
        <v>180</v>
      </c>
      <c r="AN967" t="s">
        <v>181</v>
      </c>
      <c r="AO967" t="s">
        <v>4626</v>
      </c>
      <c r="AP967" t="s">
        <v>74</v>
      </c>
      <c r="AQ967" t="s">
        <v>74</v>
      </c>
      <c r="AR967" t="s">
        <v>4627</v>
      </c>
      <c r="AS967" t="s">
        <v>4628</v>
      </c>
      <c r="AT967" t="s">
        <v>9622</v>
      </c>
      <c r="AU967">
        <v>1993</v>
      </c>
      <c r="AV967">
        <v>105</v>
      </c>
      <c r="AW967" t="s">
        <v>90</v>
      </c>
      <c r="AX967" t="s">
        <v>74</v>
      </c>
      <c r="AY967" t="s">
        <v>74</v>
      </c>
      <c r="AZ967" t="s">
        <v>74</v>
      </c>
      <c r="BA967" t="s">
        <v>74</v>
      </c>
      <c r="BB967">
        <v>245</v>
      </c>
      <c r="BC967">
        <v>266</v>
      </c>
      <c r="BD967" t="s">
        <v>74</v>
      </c>
      <c r="BE967" t="s">
        <v>9998</v>
      </c>
      <c r="BF967" t="str">
        <f>HYPERLINK("http://dx.doi.org/10.1016/0031-0182(93)90086-X","http://dx.doi.org/10.1016/0031-0182(93)90086-X")</f>
        <v>http://dx.doi.org/10.1016/0031-0182(93)90086-X</v>
      </c>
      <c r="BG967" t="s">
        <v>74</v>
      </c>
      <c r="BH967" t="s">
        <v>74</v>
      </c>
      <c r="BI967">
        <v>22</v>
      </c>
      <c r="BJ967" t="s">
        <v>4630</v>
      </c>
      <c r="BK967" t="s">
        <v>93</v>
      </c>
      <c r="BL967" t="s">
        <v>4631</v>
      </c>
      <c r="BM967" t="s">
        <v>9999</v>
      </c>
      <c r="BN967" t="s">
        <v>74</v>
      </c>
      <c r="BO967" t="s">
        <v>74</v>
      </c>
      <c r="BP967" t="s">
        <v>74</v>
      </c>
      <c r="BQ967" t="s">
        <v>74</v>
      </c>
      <c r="BR967" t="s">
        <v>96</v>
      </c>
      <c r="BS967" t="s">
        <v>10000</v>
      </c>
      <c r="BT967" t="str">
        <f>HYPERLINK("https%3A%2F%2Fwww.webofscience.com%2Fwos%2Fwoscc%2Ffull-record%2FWOS:A1993MR35400005","View Full Record in Web of Science")</f>
        <v>View Full Record in Web of Science</v>
      </c>
    </row>
    <row r="968" spans="1:72" x14ac:dyDescent="0.15">
      <c r="A968" t="s">
        <v>72</v>
      </c>
      <c r="B968" t="s">
        <v>10001</v>
      </c>
      <c r="C968" t="s">
        <v>74</v>
      </c>
      <c r="D968" t="s">
        <v>74</v>
      </c>
      <c r="E968" t="s">
        <v>74</v>
      </c>
      <c r="F968" t="s">
        <v>10001</v>
      </c>
      <c r="G968" t="s">
        <v>74</v>
      </c>
      <c r="H968" t="s">
        <v>74</v>
      </c>
      <c r="I968" t="s">
        <v>10002</v>
      </c>
      <c r="J968" t="s">
        <v>132</v>
      </c>
      <c r="K968" t="s">
        <v>74</v>
      </c>
      <c r="L968" t="s">
        <v>74</v>
      </c>
      <c r="M968" t="s">
        <v>77</v>
      </c>
      <c r="N968" t="s">
        <v>78</v>
      </c>
      <c r="O968" t="s">
        <v>74</v>
      </c>
      <c r="P968" t="s">
        <v>74</v>
      </c>
      <c r="Q968" t="s">
        <v>74</v>
      </c>
      <c r="R968" t="s">
        <v>74</v>
      </c>
      <c r="S968" t="s">
        <v>74</v>
      </c>
      <c r="T968" t="s">
        <v>74</v>
      </c>
      <c r="U968" t="s">
        <v>10003</v>
      </c>
      <c r="V968" t="s">
        <v>10004</v>
      </c>
      <c r="W968" t="s">
        <v>74</v>
      </c>
      <c r="X968" t="s">
        <v>74</v>
      </c>
      <c r="Y968" t="s">
        <v>10005</v>
      </c>
      <c r="Z968" t="s">
        <v>74</v>
      </c>
      <c r="AA968" t="s">
        <v>74</v>
      </c>
      <c r="AB968" t="s">
        <v>10006</v>
      </c>
      <c r="AC968" t="s">
        <v>74</v>
      </c>
      <c r="AD968" t="s">
        <v>74</v>
      </c>
      <c r="AE968" t="s">
        <v>74</v>
      </c>
      <c r="AF968" t="s">
        <v>74</v>
      </c>
      <c r="AG968">
        <v>37</v>
      </c>
      <c r="AH968">
        <v>10</v>
      </c>
      <c r="AI968">
        <v>10</v>
      </c>
      <c r="AJ968">
        <v>0</v>
      </c>
      <c r="AK968">
        <v>0</v>
      </c>
      <c r="AL968" t="s">
        <v>153</v>
      </c>
      <c r="AM968" t="s">
        <v>84</v>
      </c>
      <c r="AN968" t="s">
        <v>154</v>
      </c>
      <c r="AO968" t="s">
        <v>139</v>
      </c>
      <c r="AP968" t="s">
        <v>74</v>
      </c>
      <c r="AQ968" t="s">
        <v>74</v>
      </c>
      <c r="AR968" t="s">
        <v>141</v>
      </c>
      <c r="AS968" t="s">
        <v>142</v>
      </c>
      <c r="AT968" t="s">
        <v>9622</v>
      </c>
      <c r="AU968">
        <v>1993</v>
      </c>
      <c r="AV968">
        <v>13</v>
      </c>
      <c r="AW968">
        <v>8</v>
      </c>
      <c r="AX968" t="s">
        <v>74</v>
      </c>
      <c r="AY968" t="s">
        <v>74</v>
      </c>
      <c r="AZ968" t="s">
        <v>74</v>
      </c>
      <c r="BA968" t="s">
        <v>74</v>
      </c>
      <c r="BB968">
        <v>507</v>
      </c>
      <c r="BC968">
        <v>514</v>
      </c>
      <c r="BD968" t="s">
        <v>74</v>
      </c>
      <c r="BE968" t="s">
        <v>74</v>
      </c>
      <c r="BF968" t="s">
        <v>74</v>
      </c>
      <c r="BG968" t="s">
        <v>74</v>
      </c>
      <c r="BH968" t="s">
        <v>74</v>
      </c>
      <c r="BI968">
        <v>8</v>
      </c>
      <c r="BJ968" t="s">
        <v>143</v>
      </c>
      <c r="BK968" t="s">
        <v>93</v>
      </c>
      <c r="BL968" t="s">
        <v>144</v>
      </c>
      <c r="BM968" t="s">
        <v>10007</v>
      </c>
      <c r="BN968" t="s">
        <v>74</v>
      </c>
      <c r="BO968" t="s">
        <v>74</v>
      </c>
      <c r="BP968" t="s">
        <v>74</v>
      </c>
      <c r="BQ968" t="s">
        <v>74</v>
      </c>
      <c r="BR968" t="s">
        <v>96</v>
      </c>
      <c r="BS968" t="s">
        <v>10008</v>
      </c>
      <c r="BT968" t="str">
        <f>HYPERLINK("https%3A%2F%2Fwww.webofscience.com%2Fwos%2Fwoscc%2Ffull-record%2FWOS:A1993MG83000001","View Full Record in Web of Science")</f>
        <v>View Full Record in Web of Science</v>
      </c>
    </row>
    <row r="969" spans="1:72" x14ac:dyDescent="0.15">
      <c r="A969" t="s">
        <v>72</v>
      </c>
      <c r="B969" t="s">
        <v>73</v>
      </c>
      <c r="C969" t="s">
        <v>74</v>
      </c>
      <c r="D969" t="s">
        <v>74</v>
      </c>
      <c r="E969" t="s">
        <v>74</v>
      </c>
      <c r="F969" t="s">
        <v>73</v>
      </c>
      <c r="G969" t="s">
        <v>74</v>
      </c>
      <c r="H969" t="s">
        <v>74</v>
      </c>
      <c r="I969" t="s">
        <v>10009</v>
      </c>
      <c r="J969" t="s">
        <v>132</v>
      </c>
      <c r="K969" t="s">
        <v>74</v>
      </c>
      <c r="L969" t="s">
        <v>74</v>
      </c>
      <c r="M969" t="s">
        <v>77</v>
      </c>
      <c r="N969" t="s">
        <v>78</v>
      </c>
      <c r="O969" t="s">
        <v>74</v>
      </c>
      <c r="P969" t="s">
        <v>74</v>
      </c>
      <c r="Q969" t="s">
        <v>74</v>
      </c>
      <c r="R969" t="s">
        <v>74</v>
      </c>
      <c r="S969" t="s">
        <v>74</v>
      </c>
      <c r="T969" t="s">
        <v>74</v>
      </c>
      <c r="U969" t="s">
        <v>74</v>
      </c>
      <c r="V969" t="s">
        <v>10010</v>
      </c>
      <c r="W969" t="s">
        <v>74</v>
      </c>
      <c r="X969" t="s">
        <v>74</v>
      </c>
      <c r="Y969" t="s">
        <v>10011</v>
      </c>
      <c r="Z969" t="s">
        <v>74</v>
      </c>
      <c r="AA969" t="s">
        <v>74</v>
      </c>
      <c r="AB969" t="s">
        <v>74</v>
      </c>
      <c r="AC969" t="s">
        <v>74</v>
      </c>
      <c r="AD969" t="s">
        <v>74</v>
      </c>
      <c r="AE969" t="s">
        <v>74</v>
      </c>
      <c r="AF969" t="s">
        <v>74</v>
      </c>
      <c r="AG969">
        <v>25</v>
      </c>
      <c r="AH969">
        <v>7</v>
      </c>
      <c r="AI969">
        <v>8</v>
      </c>
      <c r="AJ969">
        <v>0</v>
      </c>
      <c r="AK969">
        <v>2</v>
      </c>
      <c r="AL969" t="s">
        <v>153</v>
      </c>
      <c r="AM969" t="s">
        <v>84</v>
      </c>
      <c r="AN969" t="s">
        <v>154</v>
      </c>
      <c r="AO969" t="s">
        <v>139</v>
      </c>
      <c r="AP969" t="s">
        <v>74</v>
      </c>
      <c r="AQ969" t="s">
        <v>74</v>
      </c>
      <c r="AR969" t="s">
        <v>141</v>
      </c>
      <c r="AS969" t="s">
        <v>142</v>
      </c>
      <c r="AT969" t="s">
        <v>9622</v>
      </c>
      <c r="AU969">
        <v>1993</v>
      </c>
      <c r="AV969">
        <v>13</v>
      </c>
      <c r="AW969">
        <v>8</v>
      </c>
      <c r="AX969" t="s">
        <v>74</v>
      </c>
      <c r="AY969" t="s">
        <v>74</v>
      </c>
      <c r="AZ969" t="s">
        <v>74</v>
      </c>
      <c r="BA969" t="s">
        <v>74</v>
      </c>
      <c r="BB969">
        <v>535</v>
      </c>
      <c r="BC969">
        <v>542</v>
      </c>
      <c r="BD969" t="s">
        <v>74</v>
      </c>
      <c r="BE969" t="s">
        <v>74</v>
      </c>
      <c r="BF969" t="s">
        <v>74</v>
      </c>
      <c r="BG969" t="s">
        <v>74</v>
      </c>
      <c r="BH969" t="s">
        <v>74</v>
      </c>
      <c r="BI969">
        <v>8</v>
      </c>
      <c r="BJ969" t="s">
        <v>143</v>
      </c>
      <c r="BK969" t="s">
        <v>93</v>
      </c>
      <c r="BL969" t="s">
        <v>144</v>
      </c>
      <c r="BM969" t="s">
        <v>10007</v>
      </c>
      <c r="BN969" t="s">
        <v>74</v>
      </c>
      <c r="BO969" t="s">
        <v>74</v>
      </c>
      <c r="BP969" t="s">
        <v>74</v>
      </c>
      <c r="BQ969" t="s">
        <v>74</v>
      </c>
      <c r="BR969" t="s">
        <v>96</v>
      </c>
      <c r="BS969" t="s">
        <v>10012</v>
      </c>
      <c r="BT969" t="str">
        <f>HYPERLINK("https%3A%2F%2Fwww.webofscience.com%2Fwos%2Fwoscc%2Ffull-record%2FWOS:A1993MG83000004","View Full Record in Web of Science")</f>
        <v>View Full Record in Web of Science</v>
      </c>
    </row>
    <row r="970" spans="1:72" x14ac:dyDescent="0.15">
      <c r="A970" t="s">
        <v>72</v>
      </c>
      <c r="B970" t="s">
        <v>10013</v>
      </c>
      <c r="C970" t="s">
        <v>74</v>
      </c>
      <c r="D970" t="s">
        <v>74</v>
      </c>
      <c r="E970" t="s">
        <v>74</v>
      </c>
      <c r="F970" t="s">
        <v>10013</v>
      </c>
      <c r="G970" t="s">
        <v>74</v>
      </c>
      <c r="H970" t="s">
        <v>74</v>
      </c>
      <c r="I970" t="s">
        <v>10014</v>
      </c>
      <c r="J970" t="s">
        <v>132</v>
      </c>
      <c r="K970" t="s">
        <v>74</v>
      </c>
      <c r="L970" t="s">
        <v>74</v>
      </c>
      <c r="M970" t="s">
        <v>77</v>
      </c>
      <c r="N970" t="s">
        <v>78</v>
      </c>
      <c r="O970" t="s">
        <v>74</v>
      </c>
      <c r="P970" t="s">
        <v>74</v>
      </c>
      <c r="Q970" t="s">
        <v>74</v>
      </c>
      <c r="R970" t="s">
        <v>74</v>
      </c>
      <c r="S970" t="s">
        <v>74</v>
      </c>
      <c r="T970" t="s">
        <v>74</v>
      </c>
      <c r="U970" t="s">
        <v>10015</v>
      </c>
      <c r="V970" t="s">
        <v>10016</v>
      </c>
      <c r="W970" t="s">
        <v>10017</v>
      </c>
      <c r="X970" t="s">
        <v>6037</v>
      </c>
      <c r="Y970" t="s">
        <v>10018</v>
      </c>
      <c r="Z970" t="s">
        <v>74</v>
      </c>
      <c r="AA970" t="s">
        <v>74</v>
      </c>
      <c r="AB970" t="s">
        <v>74</v>
      </c>
      <c r="AC970" t="s">
        <v>74</v>
      </c>
      <c r="AD970" t="s">
        <v>74</v>
      </c>
      <c r="AE970" t="s">
        <v>74</v>
      </c>
      <c r="AF970" t="s">
        <v>74</v>
      </c>
      <c r="AG970">
        <v>23</v>
      </c>
      <c r="AH970">
        <v>8</v>
      </c>
      <c r="AI970">
        <v>10</v>
      </c>
      <c r="AJ970">
        <v>0</v>
      </c>
      <c r="AK970">
        <v>0</v>
      </c>
      <c r="AL970" t="s">
        <v>153</v>
      </c>
      <c r="AM970" t="s">
        <v>84</v>
      </c>
      <c r="AN970" t="s">
        <v>154</v>
      </c>
      <c r="AO970" t="s">
        <v>139</v>
      </c>
      <c r="AP970" t="s">
        <v>74</v>
      </c>
      <c r="AQ970" t="s">
        <v>74</v>
      </c>
      <c r="AR970" t="s">
        <v>141</v>
      </c>
      <c r="AS970" t="s">
        <v>142</v>
      </c>
      <c r="AT970" t="s">
        <v>9622</v>
      </c>
      <c r="AU970">
        <v>1993</v>
      </c>
      <c r="AV970">
        <v>13</v>
      </c>
      <c r="AW970">
        <v>8</v>
      </c>
      <c r="AX970" t="s">
        <v>74</v>
      </c>
      <c r="AY970" t="s">
        <v>74</v>
      </c>
      <c r="AZ970" t="s">
        <v>74</v>
      </c>
      <c r="BA970" t="s">
        <v>74</v>
      </c>
      <c r="BB970">
        <v>543</v>
      </c>
      <c r="BC970">
        <v>547</v>
      </c>
      <c r="BD970" t="s">
        <v>74</v>
      </c>
      <c r="BE970" t="s">
        <v>74</v>
      </c>
      <c r="BF970" t="s">
        <v>74</v>
      </c>
      <c r="BG970" t="s">
        <v>74</v>
      </c>
      <c r="BH970" t="s">
        <v>74</v>
      </c>
      <c r="BI970">
        <v>5</v>
      </c>
      <c r="BJ970" t="s">
        <v>143</v>
      </c>
      <c r="BK970" t="s">
        <v>93</v>
      </c>
      <c r="BL970" t="s">
        <v>144</v>
      </c>
      <c r="BM970" t="s">
        <v>10007</v>
      </c>
      <c r="BN970" t="s">
        <v>74</v>
      </c>
      <c r="BO970" t="s">
        <v>74</v>
      </c>
      <c r="BP970" t="s">
        <v>74</v>
      </c>
      <c r="BQ970" t="s">
        <v>74</v>
      </c>
      <c r="BR970" t="s">
        <v>96</v>
      </c>
      <c r="BS970" t="s">
        <v>10019</v>
      </c>
      <c r="BT970" t="str">
        <f>HYPERLINK("https%3A%2F%2Fwww.webofscience.com%2Fwos%2Fwoscc%2Ffull-record%2FWOS:A1993MG83000005","View Full Record in Web of Science")</f>
        <v>View Full Record in Web of Science</v>
      </c>
    </row>
    <row r="971" spans="1:72" x14ac:dyDescent="0.15">
      <c r="A971" t="s">
        <v>72</v>
      </c>
      <c r="B971" t="s">
        <v>10020</v>
      </c>
      <c r="C971" t="s">
        <v>74</v>
      </c>
      <c r="D971" t="s">
        <v>74</v>
      </c>
      <c r="E971" t="s">
        <v>74</v>
      </c>
      <c r="F971" t="s">
        <v>10020</v>
      </c>
      <c r="G971" t="s">
        <v>74</v>
      </c>
      <c r="H971" t="s">
        <v>74</v>
      </c>
      <c r="I971" t="s">
        <v>10021</v>
      </c>
      <c r="J971" t="s">
        <v>132</v>
      </c>
      <c r="K971" t="s">
        <v>74</v>
      </c>
      <c r="L971" t="s">
        <v>74</v>
      </c>
      <c r="M971" t="s">
        <v>77</v>
      </c>
      <c r="N971" t="s">
        <v>78</v>
      </c>
      <c r="O971" t="s">
        <v>74</v>
      </c>
      <c r="P971" t="s">
        <v>74</v>
      </c>
      <c r="Q971" t="s">
        <v>74</v>
      </c>
      <c r="R971" t="s">
        <v>74</v>
      </c>
      <c r="S971" t="s">
        <v>74</v>
      </c>
      <c r="T971" t="s">
        <v>74</v>
      </c>
      <c r="U971" t="s">
        <v>74</v>
      </c>
      <c r="V971" t="s">
        <v>10022</v>
      </c>
      <c r="W971" t="s">
        <v>10023</v>
      </c>
      <c r="X971" t="s">
        <v>74</v>
      </c>
      <c r="Y971" t="s">
        <v>74</v>
      </c>
      <c r="Z971" t="s">
        <v>74</v>
      </c>
      <c r="AA971" t="s">
        <v>10024</v>
      </c>
      <c r="AB971" t="s">
        <v>74</v>
      </c>
      <c r="AC971" t="s">
        <v>74</v>
      </c>
      <c r="AD971" t="s">
        <v>74</v>
      </c>
      <c r="AE971" t="s">
        <v>74</v>
      </c>
      <c r="AF971" t="s">
        <v>74</v>
      </c>
      <c r="AG971">
        <v>36</v>
      </c>
      <c r="AH971">
        <v>33</v>
      </c>
      <c r="AI971">
        <v>35</v>
      </c>
      <c r="AJ971">
        <v>0</v>
      </c>
      <c r="AK971">
        <v>6</v>
      </c>
      <c r="AL971" t="s">
        <v>153</v>
      </c>
      <c r="AM971" t="s">
        <v>84</v>
      </c>
      <c r="AN971" t="s">
        <v>154</v>
      </c>
      <c r="AO971" t="s">
        <v>139</v>
      </c>
      <c r="AP971" t="s">
        <v>74</v>
      </c>
      <c r="AQ971" t="s">
        <v>74</v>
      </c>
      <c r="AR971" t="s">
        <v>141</v>
      </c>
      <c r="AS971" t="s">
        <v>142</v>
      </c>
      <c r="AT971" t="s">
        <v>9622</v>
      </c>
      <c r="AU971">
        <v>1993</v>
      </c>
      <c r="AV971">
        <v>13</v>
      </c>
      <c r="AW971">
        <v>8</v>
      </c>
      <c r="AX971" t="s">
        <v>74</v>
      </c>
      <c r="AY971" t="s">
        <v>74</v>
      </c>
      <c r="AZ971" t="s">
        <v>74</v>
      </c>
      <c r="BA971" t="s">
        <v>74</v>
      </c>
      <c r="BB971">
        <v>557</v>
      </c>
      <c r="BC971">
        <v>564</v>
      </c>
      <c r="BD971" t="s">
        <v>74</v>
      </c>
      <c r="BE971" t="s">
        <v>74</v>
      </c>
      <c r="BF971" t="s">
        <v>74</v>
      </c>
      <c r="BG971" t="s">
        <v>74</v>
      </c>
      <c r="BH971" t="s">
        <v>74</v>
      </c>
      <c r="BI971">
        <v>8</v>
      </c>
      <c r="BJ971" t="s">
        <v>143</v>
      </c>
      <c r="BK971" t="s">
        <v>93</v>
      </c>
      <c r="BL971" t="s">
        <v>144</v>
      </c>
      <c r="BM971" t="s">
        <v>10007</v>
      </c>
      <c r="BN971" t="s">
        <v>74</v>
      </c>
      <c r="BO971" t="s">
        <v>74</v>
      </c>
      <c r="BP971" t="s">
        <v>74</v>
      </c>
      <c r="BQ971" t="s">
        <v>74</v>
      </c>
      <c r="BR971" t="s">
        <v>96</v>
      </c>
      <c r="BS971" t="s">
        <v>10025</v>
      </c>
      <c r="BT971" t="str">
        <f>HYPERLINK("https%3A%2F%2Fwww.webofscience.com%2Fwos%2Fwoscc%2Ffull-record%2FWOS:A1993MG83000007","View Full Record in Web of Science")</f>
        <v>View Full Record in Web of Science</v>
      </c>
    </row>
    <row r="972" spans="1:72" x14ac:dyDescent="0.15">
      <c r="A972" t="s">
        <v>72</v>
      </c>
      <c r="B972" t="s">
        <v>10026</v>
      </c>
      <c r="C972" t="s">
        <v>74</v>
      </c>
      <c r="D972" t="s">
        <v>74</v>
      </c>
      <c r="E972" t="s">
        <v>74</v>
      </c>
      <c r="F972" t="s">
        <v>10026</v>
      </c>
      <c r="G972" t="s">
        <v>74</v>
      </c>
      <c r="H972" t="s">
        <v>74</v>
      </c>
      <c r="I972" t="s">
        <v>10027</v>
      </c>
      <c r="J972" t="s">
        <v>10028</v>
      </c>
      <c r="K972" t="s">
        <v>74</v>
      </c>
      <c r="L972" t="s">
        <v>74</v>
      </c>
      <c r="M972" t="s">
        <v>77</v>
      </c>
      <c r="N972" t="s">
        <v>78</v>
      </c>
      <c r="O972" t="s">
        <v>74</v>
      </c>
      <c r="P972" t="s">
        <v>74</v>
      </c>
      <c r="Q972" t="s">
        <v>74</v>
      </c>
      <c r="R972" t="s">
        <v>74</v>
      </c>
      <c r="S972" t="s">
        <v>74</v>
      </c>
      <c r="T972" t="s">
        <v>74</v>
      </c>
      <c r="U972" t="s">
        <v>10029</v>
      </c>
      <c r="V972" t="s">
        <v>10030</v>
      </c>
      <c r="W972" t="s">
        <v>74</v>
      </c>
      <c r="X972" t="s">
        <v>74</v>
      </c>
      <c r="Y972" t="s">
        <v>10031</v>
      </c>
      <c r="Z972" t="s">
        <v>74</v>
      </c>
      <c r="AA972" t="s">
        <v>74</v>
      </c>
      <c r="AB972" t="s">
        <v>74</v>
      </c>
      <c r="AC972" t="s">
        <v>74</v>
      </c>
      <c r="AD972" t="s">
        <v>74</v>
      </c>
      <c r="AE972" t="s">
        <v>74</v>
      </c>
      <c r="AF972" t="s">
        <v>74</v>
      </c>
      <c r="AG972">
        <v>41</v>
      </c>
      <c r="AH972">
        <v>3</v>
      </c>
      <c r="AI972">
        <v>3</v>
      </c>
      <c r="AJ972">
        <v>0</v>
      </c>
      <c r="AK972">
        <v>0</v>
      </c>
      <c r="AL972" t="s">
        <v>284</v>
      </c>
      <c r="AM972" t="s">
        <v>285</v>
      </c>
      <c r="AN972" t="s">
        <v>2642</v>
      </c>
      <c r="AO972" t="s">
        <v>10032</v>
      </c>
      <c r="AP972" t="s">
        <v>74</v>
      </c>
      <c r="AQ972" t="s">
        <v>74</v>
      </c>
      <c r="AR972" t="s">
        <v>10033</v>
      </c>
      <c r="AS972" t="s">
        <v>10034</v>
      </c>
      <c r="AT972" t="s">
        <v>9636</v>
      </c>
      <c r="AU972">
        <v>1993</v>
      </c>
      <c r="AV972">
        <v>28</v>
      </c>
      <c r="AW972">
        <v>6</v>
      </c>
      <c r="AX972" t="s">
        <v>74</v>
      </c>
      <c r="AY972" t="s">
        <v>74</v>
      </c>
      <c r="AZ972" t="s">
        <v>74</v>
      </c>
      <c r="BA972" t="s">
        <v>74</v>
      </c>
      <c r="BB972">
        <v>1143</v>
      </c>
      <c r="BC972">
        <v>1160</v>
      </c>
      <c r="BD972" t="s">
        <v>74</v>
      </c>
      <c r="BE972" t="s">
        <v>10035</v>
      </c>
      <c r="BF972" t="str">
        <f>HYPERLINK("http://dx.doi.org/10.1029/93RS02127","http://dx.doi.org/10.1029/93RS02127")</f>
        <v>http://dx.doi.org/10.1029/93RS02127</v>
      </c>
      <c r="BG972" t="s">
        <v>74</v>
      </c>
      <c r="BH972" t="s">
        <v>74</v>
      </c>
      <c r="BI972">
        <v>18</v>
      </c>
      <c r="BJ972" t="s">
        <v>10036</v>
      </c>
      <c r="BK972" t="s">
        <v>93</v>
      </c>
      <c r="BL972" t="s">
        <v>10036</v>
      </c>
      <c r="BM972" t="s">
        <v>10037</v>
      </c>
      <c r="BN972" t="s">
        <v>74</v>
      </c>
      <c r="BO972" t="s">
        <v>74</v>
      </c>
      <c r="BP972" t="s">
        <v>74</v>
      </c>
      <c r="BQ972" t="s">
        <v>74</v>
      </c>
      <c r="BR972" t="s">
        <v>96</v>
      </c>
      <c r="BS972" t="s">
        <v>10038</v>
      </c>
      <c r="BT972" t="str">
        <f>HYPERLINK("https%3A%2F%2Fwww.webofscience.com%2Fwos%2Fwoscc%2Ffull-record%2FWOS:A1993ML35400018","View Full Record in Web of Science")</f>
        <v>View Full Record in Web of Science</v>
      </c>
    </row>
    <row r="973" spans="1:72" x14ac:dyDescent="0.15">
      <c r="A973" t="s">
        <v>72</v>
      </c>
      <c r="B973" t="s">
        <v>10039</v>
      </c>
      <c r="C973" t="s">
        <v>74</v>
      </c>
      <c r="D973" t="s">
        <v>74</v>
      </c>
      <c r="E973" t="s">
        <v>74</v>
      </c>
      <c r="F973" t="s">
        <v>10039</v>
      </c>
      <c r="G973" t="s">
        <v>74</v>
      </c>
      <c r="H973" t="s">
        <v>74</v>
      </c>
      <c r="I973" t="s">
        <v>10040</v>
      </c>
      <c r="J973" t="s">
        <v>10041</v>
      </c>
      <c r="K973" t="s">
        <v>74</v>
      </c>
      <c r="L973" t="s">
        <v>74</v>
      </c>
      <c r="M973" t="s">
        <v>77</v>
      </c>
      <c r="N973" t="s">
        <v>78</v>
      </c>
      <c r="O973" t="s">
        <v>74</v>
      </c>
      <c r="P973" t="s">
        <v>74</v>
      </c>
      <c r="Q973" t="s">
        <v>74</v>
      </c>
      <c r="R973" t="s">
        <v>74</v>
      </c>
      <c r="S973" t="s">
        <v>74</v>
      </c>
      <c r="T973" t="s">
        <v>74</v>
      </c>
      <c r="U973" t="s">
        <v>10042</v>
      </c>
      <c r="V973" t="s">
        <v>10043</v>
      </c>
      <c r="W973" t="s">
        <v>10044</v>
      </c>
      <c r="X973" t="s">
        <v>3123</v>
      </c>
      <c r="Y973" t="s">
        <v>10045</v>
      </c>
      <c r="Z973" t="s">
        <v>74</v>
      </c>
      <c r="AA973" t="s">
        <v>74</v>
      </c>
      <c r="AB973" t="s">
        <v>74</v>
      </c>
      <c r="AC973" t="s">
        <v>74</v>
      </c>
      <c r="AD973" t="s">
        <v>74</v>
      </c>
      <c r="AE973" t="s">
        <v>74</v>
      </c>
      <c r="AF973" t="s">
        <v>74</v>
      </c>
      <c r="AG973">
        <v>42</v>
      </c>
      <c r="AH973">
        <v>23</v>
      </c>
      <c r="AI973">
        <v>27</v>
      </c>
      <c r="AJ973">
        <v>0</v>
      </c>
      <c r="AK973">
        <v>7</v>
      </c>
      <c r="AL973" t="s">
        <v>108</v>
      </c>
      <c r="AM973" t="s">
        <v>109</v>
      </c>
      <c r="AN973" t="s">
        <v>127</v>
      </c>
      <c r="AO973" t="s">
        <v>10046</v>
      </c>
      <c r="AP973" t="s">
        <v>74</v>
      </c>
      <c r="AQ973" t="s">
        <v>74</v>
      </c>
      <c r="AR973" t="s">
        <v>10047</v>
      </c>
      <c r="AS973" t="s">
        <v>10048</v>
      </c>
      <c r="AT973" t="s">
        <v>9622</v>
      </c>
      <c r="AU973">
        <v>1993</v>
      </c>
      <c r="AV973">
        <v>25</v>
      </c>
      <c r="AW973">
        <v>11</v>
      </c>
      <c r="AX973" t="s">
        <v>74</v>
      </c>
      <c r="AY973" t="s">
        <v>74</v>
      </c>
      <c r="AZ973" t="s">
        <v>74</v>
      </c>
      <c r="BA973" t="s">
        <v>74</v>
      </c>
      <c r="BB973">
        <v>1619</v>
      </c>
      <c r="BC973">
        <v>1633</v>
      </c>
      <c r="BD973" t="s">
        <v>74</v>
      </c>
      <c r="BE973" t="s">
        <v>10049</v>
      </c>
      <c r="BF973" t="str">
        <f>HYPERLINK("http://dx.doi.org/10.1016/0038-0717(93)90018-7","http://dx.doi.org/10.1016/0038-0717(93)90018-7")</f>
        <v>http://dx.doi.org/10.1016/0038-0717(93)90018-7</v>
      </c>
      <c r="BG973" t="s">
        <v>74</v>
      </c>
      <c r="BH973" t="s">
        <v>74</v>
      </c>
      <c r="BI973">
        <v>15</v>
      </c>
      <c r="BJ973" t="s">
        <v>3129</v>
      </c>
      <c r="BK973" t="s">
        <v>93</v>
      </c>
      <c r="BL973" t="s">
        <v>3130</v>
      </c>
      <c r="BM973" t="s">
        <v>10050</v>
      </c>
      <c r="BN973" t="s">
        <v>74</v>
      </c>
      <c r="BO973" t="s">
        <v>74</v>
      </c>
      <c r="BP973" t="s">
        <v>74</v>
      </c>
      <c r="BQ973" t="s">
        <v>74</v>
      </c>
      <c r="BR973" t="s">
        <v>96</v>
      </c>
      <c r="BS973" t="s">
        <v>10051</v>
      </c>
      <c r="BT973" t="str">
        <f>HYPERLINK("https%3A%2F%2Fwww.webofscience.com%2Fwos%2Fwoscc%2Ffull-record%2FWOS:A1993ME16300018","View Full Record in Web of Science")</f>
        <v>View Full Record in Web of Science</v>
      </c>
    </row>
    <row r="974" spans="1:72" x14ac:dyDescent="0.15">
      <c r="A974" t="s">
        <v>72</v>
      </c>
      <c r="B974" t="s">
        <v>10052</v>
      </c>
      <c r="C974" t="s">
        <v>74</v>
      </c>
      <c r="D974" t="s">
        <v>74</v>
      </c>
      <c r="E974" t="s">
        <v>74</v>
      </c>
      <c r="F974" t="s">
        <v>10052</v>
      </c>
      <c r="G974" t="s">
        <v>74</v>
      </c>
      <c r="H974" t="s">
        <v>74</v>
      </c>
      <c r="I974" t="s">
        <v>10053</v>
      </c>
      <c r="J974" t="s">
        <v>10054</v>
      </c>
      <c r="K974" t="s">
        <v>74</v>
      </c>
      <c r="L974" t="s">
        <v>74</v>
      </c>
      <c r="M974" t="s">
        <v>77</v>
      </c>
      <c r="N974" t="s">
        <v>1188</v>
      </c>
      <c r="O974" t="s">
        <v>10055</v>
      </c>
      <c r="P974" t="s">
        <v>10056</v>
      </c>
      <c r="Q974" t="s">
        <v>10057</v>
      </c>
      <c r="R974" t="s">
        <v>74</v>
      </c>
      <c r="S974" t="s">
        <v>74</v>
      </c>
      <c r="T974" t="s">
        <v>10058</v>
      </c>
      <c r="U974" t="s">
        <v>10059</v>
      </c>
      <c r="V974" t="s">
        <v>10060</v>
      </c>
      <c r="W974" t="s">
        <v>10061</v>
      </c>
      <c r="X974" t="s">
        <v>10062</v>
      </c>
      <c r="Y974" t="s">
        <v>10063</v>
      </c>
      <c r="Z974" t="s">
        <v>74</v>
      </c>
      <c r="AA974" t="s">
        <v>74</v>
      </c>
      <c r="AB974" t="s">
        <v>74</v>
      </c>
      <c r="AC974" t="s">
        <v>74</v>
      </c>
      <c r="AD974" t="s">
        <v>74</v>
      </c>
      <c r="AE974" t="s">
        <v>74</v>
      </c>
      <c r="AF974" t="s">
        <v>74</v>
      </c>
      <c r="AG974">
        <v>21</v>
      </c>
      <c r="AH974">
        <v>38</v>
      </c>
      <c r="AI974">
        <v>44</v>
      </c>
      <c r="AJ974">
        <v>1</v>
      </c>
      <c r="AK974">
        <v>12</v>
      </c>
      <c r="AL974" t="s">
        <v>1274</v>
      </c>
      <c r="AM974" t="s">
        <v>1275</v>
      </c>
      <c r="AN974" t="s">
        <v>1276</v>
      </c>
      <c r="AO974" t="s">
        <v>10064</v>
      </c>
      <c r="AP974" t="s">
        <v>74</v>
      </c>
      <c r="AQ974" t="s">
        <v>74</v>
      </c>
      <c r="AR974" t="s">
        <v>10054</v>
      </c>
      <c r="AS974" t="s">
        <v>10065</v>
      </c>
      <c r="AT974" t="s">
        <v>10066</v>
      </c>
      <c r="AU974">
        <v>1993</v>
      </c>
      <c r="AV974">
        <v>269</v>
      </c>
      <c r="AW974" t="s">
        <v>74</v>
      </c>
      <c r="AX974" t="s">
        <v>74</v>
      </c>
      <c r="AY974" t="s">
        <v>74</v>
      </c>
      <c r="AZ974" t="s">
        <v>74</v>
      </c>
      <c r="BA974" t="s">
        <v>74</v>
      </c>
      <c r="BB974">
        <v>327</v>
      </c>
      <c r="BC974">
        <v>333</v>
      </c>
      <c r="BD974" t="s">
        <v>74</v>
      </c>
      <c r="BE974" t="s">
        <v>10067</v>
      </c>
      <c r="BF974" t="str">
        <f>HYPERLINK("http://dx.doi.org/10.1007/BF00028031","http://dx.doi.org/10.1007/BF00028031")</f>
        <v>http://dx.doi.org/10.1007/BF00028031</v>
      </c>
      <c r="BG974" t="s">
        <v>74</v>
      </c>
      <c r="BH974" t="s">
        <v>74</v>
      </c>
      <c r="BI974">
        <v>7</v>
      </c>
      <c r="BJ974" t="s">
        <v>1098</v>
      </c>
      <c r="BK974" t="s">
        <v>1201</v>
      </c>
      <c r="BL974" t="s">
        <v>1098</v>
      </c>
      <c r="BM974" t="s">
        <v>10068</v>
      </c>
      <c r="BN974" t="s">
        <v>74</v>
      </c>
      <c r="BO974" t="s">
        <v>74</v>
      </c>
      <c r="BP974" t="s">
        <v>74</v>
      </c>
      <c r="BQ974" t="s">
        <v>74</v>
      </c>
      <c r="BR974" t="s">
        <v>96</v>
      </c>
      <c r="BS974" t="s">
        <v>10069</v>
      </c>
      <c r="BT974" t="str">
        <f>HYPERLINK("https%3A%2F%2Fwww.webofscience.com%2Fwos%2Fwoscc%2Ffull-record%2FWOS:A1993MK66600035","View Full Record in Web of Science")</f>
        <v>View Full Record in Web of Science</v>
      </c>
    </row>
    <row r="975" spans="1:72" x14ac:dyDescent="0.15">
      <c r="A975" t="s">
        <v>72</v>
      </c>
      <c r="B975" t="s">
        <v>10070</v>
      </c>
      <c r="C975" t="s">
        <v>74</v>
      </c>
      <c r="D975" t="s">
        <v>74</v>
      </c>
      <c r="E975" t="s">
        <v>74</v>
      </c>
      <c r="F975" t="s">
        <v>10070</v>
      </c>
      <c r="G975" t="s">
        <v>74</v>
      </c>
      <c r="H975" t="s">
        <v>74</v>
      </c>
      <c r="I975" t="s">
        <v>10071</v>
      </c>
      <c r="J975" t="s">
        <v>1533</v>
      </c>
      <c r="K975" t="s">
        <v>74</v>
      </c>
      <c r="L975" t="s">
        <v>74</v>
      </c>
      <c r="M975" t="s">
        <v>77</v>
      </c>
      <c r="N975" t="s">
        <v>78</v>
      </c>
      <c r="O975" t="s">
        <v>74</v>
      </c>
      <c r="P975" t="s">
        <v>74</v>
      </c>
      <c r="Q975" t="s">
        <v>74</v>
      </c>
      <c r="R975" t="s">
        <v>74</v>
      </c>
      <c r="S975" t="s">
        <v>74</v>
      </c>
      <c r="T975" t="s">
        <v>74</v>
      </c>
      <c r="U975" t="s">
        <v>10072</v>
      </c>
      <c r="V975" t="s">
        <v>10073</v>
      </c>
      <c r="W975" t="s">
        <v>10074</v>
      </c>
      <c r="X975" t="s">
        <v>10075</v>
      </c>
      <c r="Y975" t="s">
        <v>2002</v>
      </c>
      <c r="Z975" t="s">
        <v>74</v>
      </c>
      <c r="AA975" t="s">
        <v>8064</v>
      </c>
      <c r="AB975" t="s">
        <v>2003</v>
      </c>
      <c r="AC975" t="s">
        <v>74</v>
      </c>
      <c r="AD975" t="s">
        <v>74</v>
      </c>
      <c r="AE975" t="s">
        <v>74</v>
      </c>
      <c r="AF975" t="s">
        <v>74</v>
      </c>
      <c r="AG975">
        <v>51</v>
      </c>
      <c r="AH975">
        <v>53</v>
      </c>
      <c r="AI975">
        <v>55</v>
      </c>
      <c r="AJ975">
        <v>1</v>
      </c>
      <c r="AK975">
        <v>6</v>
      </c>
      <c r="AL975" t="s">
        <v>179</v>
      </c>
      <c r="AM975" t="s">
        <v>180</v>
      </c>
      <c r="AN975" t="s">
        <v>181</v>
      </c>
      <c r="AO975" t="s">
        <v>1538</v>
      </c>
      <c r="AP975" t="s">
        <v>74</v>
      </c>
      <c r="AQ975" t="s">
        <v>74</v>
      </c>
      <c r="AR975" t="s">
        <v>1539</v>
      </c>
      <c r="AS975" t="s">
        <v>1540</v>
      </c>
      <c r="AT975" t="s">
        <v>10076</v>
      </c>
      <c r="AU975">
        <v>1993</v>
      </c>
      <c r="AV975">
        <v>109</v>
      </c>
      <c r="AW975" t="s">
        <v>185</v>
      </c>
      <c r="AX975" t="s">
        <v>74</v>
      </c>
      <c r="AY975" t="s">
        <v>74</v>
      </c>
      <c r="AZ975" t="s">
        <v>74</v>
      </c>
      <c r="BA975" t="s">
        <v>74</v>
      </c>
      <c r="BB975">
        <v>51</v>
      </c>
      <c r="BC975">
        <v>68</v>
      </c>
      <c r="BD975" t="s">
        <v>74</v>
      </c>
      <c r="BE975" t="s">
        <v>10077</v>
      </c>
      <c r="BF975" t="str">
        <f>HYPERLINK("http://dx.doi.org/10.1016/0009-2541(93)90061-M","http://dx.doi.org/10.1016/0009-2541(93)90061-M")</f>
        <v>http://dx.doi.org/10.1016/0009-2541(93)90061-M</v>
      </c>
      <c r="BG975" t="s">
        <v>74</v>
      </c>
      <c r="BH975" t="s">
        <v>74</v>
      </c>
      <c r="BI975">
        <v>18</v>
      </c>
      <c r="BJ975" t="s">
        <v>265</v>
      </c>
      <c r="BK975" t="s">
        <v>93</v>
      </c>
      <c r="BL975" t="s">
        <v>265</v>
      </c>
      <c r="BM975" t="s">
        <v>10078</v>
      </c>
      <c r="BN975" t="s">
        <v>74</v>
      </c>
      <c r="BO975" t="s">
        <v>74</v>
      </c>
      <c r="BP975" t="s">
        <v>74</v>
      </c>
      <c r="BQ975" t="s">
        <v>74</v>
      </c>
      <c r="BR975" t="s">
        <v>96</v>
      </c>
      <c r="BS975" t="s">
        <v>10079</v>
      </c>
      <c r="BT975" t="str">
        <f>HYPERLINK("https%3A%2F%2Fwww.webofscience.com%2Fwos%2Fwoscc%2Ffull-record%2FWOS:A1993MP56100004","View Full Record in Web of Science")</f>
        <v>View Full Record in Web of Science</v>
      </c>
    </row>
    <row r="976" spans="1:72" x14ac:dyDescent="0.15">
      <c r="A976" t="s">
        <v>72</v>
      </c>
      <c r="B976" t="s">
        <v>10080</v>
      </c>
      <c r="C976" t="s">
        <v>74</v>
      </c>
      <c r="D976" t="s">
        <v>74</v>
      </c>
      <c r="E976" t="s">
        <v>74</v>
      </c>
      <c r="F976" t="s">
        <v>10080</v>
      </c>
      <c r="G976" t="s">
        <v>74</v>
      </c>
      <c r="H976" t="s">
        <v>74</v>
      </c>
      <c r="I976" t="s">
        <v>10081</v>
      </c>
      <c r="J976" t="s">
        <v>338</v>
      </c>
      <c r="K976" t="s">
        <v>74</v>
      </c>
      <c r="L976" t="s">
        <v>74</v>
      </c>
      <c r="M976" t="s">
        <v>77</v>
      </c>
      <c r="N976" t="s">
        <v>78</v>
      </c>
      <c r="O976" t="s">
        <v>74</v>
      </c>
      <c r="P976" t="s">
        <v>74</v>
      </c>
      <c r="Q976" t="s">
        <v>74</v>
      </c>
      <c r="R976" t="s">
        <v>74</v>
      </c>
      <c r="S976" t="s">
        <v>74</v>
      </c>
      <c r="T976" t="s">
        <v>74</v>
      </c>
      <c r="U976" t="s">
        <v>10082</v>
      </c>
      <c r="V976" t="s">
        <v>10083</v>
      </c>
      <c r="W976" t="s">
        <v>10084</v>
      </c>
      <c r="X976" t="s">
        <v>2640</v>
      </c>
      <c r="Y976" t="s">
        <v>10085</v>
      </c>
      <c r="Z976" t="s">
        <v>74</v>
      </c>
      <c r="AA976" t="s">
        <v>9501</v>
      </c>
      <c r="AB976" t="s">
        <v>9502</v>
      </c>
      <c r="AC976" t="s">
        <v>74</v>
      </c>
      <c r="AD976" t="s">
        <v>74</v>
      </c>
      <c r="AE976" t="s">
        <v>74</v>
      </c>
      <c r="AF976" t="s">
        <v>74</v>
      </c>
      <c r="AG976">
        <v>22</v>
      </c>
      <c r="AH976">
        <v>4</v>
      </c>
      <c r="AI976">
        <v>4</v>
      </c>
      <c r="AJ976">
        <v>0</v>
      </c>
      <c r="AK976">
        <v>0</v>
      </c>
      <c r="AL976" t="s">
        <v>284</v>
      </c>
      <c r="AM976" t="s">
        <v>285</v>
      </c>
      <c r="AN976" t="s">
        <v>2642</v>
      </c>
      <c r="AO976" t="s">
        <v>344</v>
      </c>
      <c r="AP976" t="s">
        <v>74</v>
      </c>
      <c r="AQ976" t="s">
        <v>74</v>
      </c>
      <c r="AR976" t="s">
        <v>345</v>
      </c>
      <c r="AS976" t="s">
        <v>346</v>
      </c>
      <c r="AT976" t="s">
        <v>10086</v>
      </c>
      <c r="AU976">
        <v>1993</v>
      </c>
      <c r="AV976">
        <v>20</v>
      </c>
      <c r="AW976">
        <v>20</v>
      </c>
      <c r="AX976" t="s">
        <v>74</v>
      </c>
      <c r="AY976" t="s">
        <v>74</v>
      </c>
      <c r="AZ976" t="s">
        <v>74</v>
      </c>
      <c r="BA976" t="s">
        <v>74</v>
      </c>
      <c r="BB976">
        <v>2231</v>
      </c>
      <c r="BC976">
        <v>2234</v>
      </c>
      <c r="BD976" t="s">
        <v>74</v>
      </c>
      <c r="BE976" t="s">
        <v>10087</v>
      </c>
      <c r="BF976" t="str">
        <f>HYPERLINK("http://dx.doi.org/10.1029/93GL02051","http://dx.doi.org/10.1029/93GL02051")</f>
        <v>http://dx.doi.org/10.1029/93GL02051</v>
      </c>
      <c r="BG976" t="s">
        <v>74</v>
      </c>
      <c r="BH976" t="s">
        <v>74</v>
      </c>
      <c r="BI976">
        <v>4</v>
      </c>
      <c r="BJ976" t="s">
        <v>187</v>
      </c>
      <c r="BK976" t="s">
        <v>93</v>
      </c>
      <c r="BL976" t="s">
        <v>188</v>
      </c>
      <c r="BM976" t="s">
        <v>10088</v>
      </c>
      <c r="BN976" t="s">
        <v>74</v>
      </c>
      <c r="BO976" t="s">
        <v>334</v>
      </c>
      <c r="BP976" t="s">
        <v>74</v>
      </c>
      <c r="BQ976" t="s">
        <v>74</v>
      </c>
      <c r="BR976" t="s">
        <v>96</v>
      </c>
      <c r="BS976" t="s">
        <v>10089</v>
      </c>
      <c r="BT976" t="str">
        <f>HYPERLINK("https%3A%2F%2Fwww.webofscience.com%2Fwos%2Fwoscc%2Ffull-record%2FWOS:A1993ME86200020","View Full Record in Web of Science")</f>
        <v>View Full Record in Web of Science</v>
      </c>
    </row>
    <row r="977" spans="1:72" x14ac:dyDescent="0.15">
      <c r="A977" t="s">
        <v>72</v>
      </c>
      <c r="B977" t="s">
        <v>10090</v>
      </c>
      <c r="C977" t="s">
        <v>74</v>
      </c>
      <c r="D977" t="s">
        <v>74</v>
      </c>
      <c r="E977" t="s">
        <v>74</v>
      </c>
      <c r="F977" t="s">
        <v>10090</v>
      </c>
      <c r="G977" t="s">
        <v>74</v>
      </c>
      <c r="H977" t="s">
        <v>74</v>
      </c>
      <c r="I977" t="s">
        <v>10091</v>
      </c>
      <c r="J977" t="s">
        <v>278</v>
      </c>
      <c r="K977" t="s">
        <v>74</v>
      </c>
      <c r="L977" t="s">
        <v>74</v>
      </c>
      <c r="M977" t="s">
        <v>77</v>
      </c>
      <c r="N977" t="s">
        <v>78</v>
      </c>
      <c r="O977" t="s">
        <v>74</v>
      </c>
      <c r="P977" t="s">
        <v>74</v>
      </c>
      <c r="Q977" t="s">
        <v>74</v>
      </c>
      <c r="R977" t="s">
        <v>74</v>
      </c>
      <c r="S977" t="s">
        <v>74</v>
      </c>
      <c r="T977" t="s">
        <v>74</v>
      </c>
      <c r="U977" t="s">
        <v>10092</v>
      </c>
      <c r="V977" t="s">
        <v>10093</v>
      </c>
      <c r="W977" t="s">
        <v>10094</v>
      </c>
      <c r="X977" t="s">
        <v>10095</v>
      </c>
      <c r="Y977" t="s">
        <v>74</v>
      </c>
      <c r="Z977" t="s">
        <v>74</v>
      </c>
      <c r="AA977" t="s">
        <v>640</v>
      </c>
      <c r="AB977" t="s">
        <v>8757</v>
      </c>
      <c r="AC977" t="s">
        <v>74</v>
      </c>
      <c r="AD977" t="s">
        <v>74</v>
      </c>
      <c r="AE977" t="s">
        <v>74</v>
      </c>
      <c r="AF977" t="s">
        <v>74</v>
      </c>
      <c r="AG977">
        <v>31</v>
      </c>
      <c r="AH977">
        <v>30</v>
      </c>
      <c r="AI977">
        <v>34</v>
      </c>
      <c r="AJ977">
        <v>0</v>
      </c>
      <c r="AK977">
        <v>6</v>
      </c>
      <c r="AL977" t="s">
        <v>284</v>
      </c>
      <c r="AM977" t="s">
        <v>285</v>
      </c>
      <c r="AN977" t="s">
        <v>286</v>
      </c>
      <c r="AO977" t="s">
        <v>287</v>
      </c>
      <c r="AP977" t="s">
        <v>1374</v>
      </c>
      <c r="AQ977" t="s">
        <v>74</v>
      </c>
      <c r="AR977" t="s">
        <v>288</v>
      </c>
      <c r="AS977" t="s">
        <v>289</v>
      </c>
      <c r="AT977" t="s">
        <v>10096</v>
      </c>
      <c r="AU977">
        <v>1993</v>
      </c>
      <c r="AV977">
        <v>98</v>
      </c>
      <c r="AW977" t="s">
        <v>10097</v>
      </c>
      <c r="AX977" t="s">
        <v>74</v>
      </c>
      <c r="AY977" t="s">
        <v>74</v>
      </c>
      <c r="AZ977" t="s">
        <v>74</v>
      </c>
      <c r="BA977" t="s">
        <v>74</v>
      </c>
      <c r="BB977">
        <v>18441</v>
      </c>
      <c r="BC977">
        <v>18447</v>
      </c>
      <c r="BD977" t="s">
        <v>74</v>
      </c>
      <c r="BE977" t="s">
        <v>10098</v>
      </c>
      <c r="BF977" t="str">
        <f>HYPERLINK("http://dx.doi.org/10.1029/93JD01666","http://dx.doi.org/10.1029/93JD01666")</f>
        <v>http://dx.doi.org/10.1029/93JD01666</v>
      </c>
      <c r="BG977" t="s">
        <v>74</v>
      </c>
      <c r="BH977" t="s">
        <v>74</v>
      </c>
      <c r="BI977">
        <v>7</v>
      </c>
      <c r="BJ977" t="s">
        <v>293</v>
      </c>
      <c r="BK977" t="s">
        <v>93</v>
      </c>
      <c r="BL977" t="s">
        <v>293</v>
      </c>
      <c r="BM977" t="s">
        <v>10099</v>
      </c>
      <c r="BN977" t="s">
        <v>74</v>
      </c>
      <c r="BO977" t="s">
        <v>74</v>
      </c>
      <c r="BP977" t="s">
        <v>74</v>
      </c>
      <c r="BQ977" t="s">
        <v>74</v>
      </c>
      <c r="BR977" t="s">
        <v>96</v>
      </c>
      <c r="BS977" t="s">
        <v>10100</v>
      </c>
      <c r="BT977" t="str">
        <f>HYPERLINK("https%3A%2F%2Fwww.webofscience.com%2Fwos%2Fwoscc%2Ffull-record%2FWOS:A1993MD72200012","View Full Record in Web of Science")</f>
        <v>View Full Record in Web of Science</v>
      </c>
    </row>
    <row r="978" spans="1:72" x14ac:dyDescent="0.15">
      <c r="A978" t="s">
        <v>72</v>
      </c>
      <c r="B978" t="s">
        <v>10101</v>
      </c>
      <c r="C978" t="s">
        <v>74</v>
      </c>
      <c r="D978" t="s">
        <v>74</v>
      </c>
      <c r="E978" t="s">
        <v>74</v>
      </c>
      <c r="F978" t="s">
        <v>10101</v>
      </c>
      <c r="G978" t="s">
        <v>74</v>
      </c>
      <c r="H978" t="s">
        <v>74</v>
      </c>
      <c r="I978" t="s">
        <v>10102</v>
      </c>
      <c r="J978" t="s">
        <v>278</v>
      </c>
      <c r="K978" t="s">
        <v>74</v>
      </c>
      <c r="L978" t="s">
        <v>74</v>
      </c>
      <c r="M978" t="s">
        <v>77</v>
      </c>
      <c r="N978" t="s">
        <v>78</v>
      </c>
      <c r="O978" t="s">
        <v>74</v>
      </c>
      <c r="P978" t="s">
        <v>74</v>
      </c>
      <c r="Q978" t="s">
        <v>74</v>
      </c>
      <c r="R978" t="s">
        <v>74</v>
      </c>
      <c r="S978" t="s">
        <v>74</v>
      </c>
      <c r="T978" t="s">
        <v>74</v>
      </c>
      <c r="U978" t="s">
        <v>10103</v>
      </c>
      <c r="V978" t="s">
        <v>10104</v>
      </c>
      <c r="W978" t="s">
        <v>10105</v>
      </c>
      <c r="X978" t="s">
        <v>3531</v>
      </c>
      <c r="Y978" t="s">
        <v>74</v>
      </c>
      <c r="Z978" t="s">
        <v>74</v>
      </c>
      <c r="AA978" t="s">
        <v>10106</v>
      </c>
      <c r="AB978" t="s">
        <v>74</v>
      </c>
      <c r="AC978" t="s">
        <v>74</v>
      </c>
      <c r="AD978" t="s">
        <v>74</v>
      </c>
      <c r="AE978" t="s">
        <v>74</v>
      </c>
      <c r="AF978" t="s">
        <v>74</v>
      </c>
      <c r="AG978">
        <v>13</v>
      </c>
      <c r="AH978">
        <v>68</v>
      </c>
      <c r="AI978">
        <v>70</v>
      </c>
      <c r="AJ978">
        <v>0</v>
      </c>
      <c r="AK978">
        <v>2</v>
      </c>
      <c r="AL978" t="s">
        <v>284</v>
      </c>
      <c r="AM978" t="s">
        <v>285</v>
      </c>
      <c r="AN978" t="s">
        <v>286</v>
      </c>
      <c r="AO978" t="s">
        <v>287</v>
      </c>
      <c r="AP978" t="s">
        <v>1374</v>
      </c>
      <c r="AQ978" t="s">
        <v>74</v>
      </c>
      <c r="AR978" t="s">
        <v>288</v>
      </c>
      <c r="AS978" t="s">
        <v>289</v>
      </c>
      <c r="AT978" t="s">
        <v>10096</v>
      </c>
      <c r="AU978">
        <v>1993</v>
      </c>
      <c r="AV978">
        <v>98</v>
      </c>
      <c r="AW978" t="s">
        <v>10097</v>
      </c>
      <c r="AX978" t="s">
        <v>74</v>
      </c>
      <c r="AY978" t="s">
        <v>74</v>
      </c>
      <c r="AZ978" t="s">
        <v>74</v>
      </c>
      <c r="BA978" t="s">
        <v>74</v>
      </c>
      <c r="BB978">
        <v>18555</v>
      </c>
      <c r="BC978">
        <v>18561</v>
      </c>
      <c r="BD978" t="s">
        <v>74</v>
      </c>
      <c r="BE978" t="s">
        <v>10107</v>
      </c>
      <c r="BF978" t="str">
        <f>HYPERLINK("http://dx.doi.org/10.1029/93JD02092","http://dx.doi.org/10.1029/93JD02092")</f>
        <v>http://dx.doi.org/10.1029/93JD02092</v>
      </c>
      <c r="BG978" t="s">
        <v>74</v>
      </c>
      <c r="BH978" t="s">
        <v>74</v>
      </c>
      <c r="BI978">
        <v>7</v>
      </c>
      <c r="BJ978" t="s">
        <v>293</v>
      </c>
      <c r="BK978" t="s">
        <v>93</v>
      </c>
      <c r="BL978" t="s">
        <v>293</v>
      </c>
      <c r="BM978" t="s">
        <v>10099</v>
      </c>
      <c r="BN978" t="s">
        <v>74</v>
      </c>
      <c r="BO978" t="s">
        <v>74</v>
      </c>
      <c r="BP978" t="s">
        <v>74</v>
      </c>
      <c r="BQ978" t="s">
        <v>74</v>
      </c>
      <c r="BR978" t="s">
        <v>96</v>
      </c>
      <c r="BS978" t="s">
        <v>10108</v>
      </c>
      <c r="BT978" t="str">
        <f>HYPERLINK("https%3A%2F%2Fwww.webofscience.com%2Fwos%2Fwoscc%2Ffull-record%2FWOS:A1993MD72200022","View Full Record in Web of Science")</f>
        <v>View Full Record in Web of Science</v>
      </c>
    </row>
    <row r="979" spans="1:72" x14ac:dyDescent="0.15">
      <c r="A979" t="s">
        <v>72</v>
      </c>
      <c r="B979" t="s">
        <v>10109</v>
      </c>
      <c r="C979" t="s">
        <v>74</v>
      </c>
      <c r="D979" t="s">
        <v>74</v>
      </c>
      <c r="E979" t="s">
        <v>74</v>
      </c>
      <c r="F979" t="s">
        <v>10109</v>
      </c>
      <c r="G979" t="s">
        <v>74</v>
      </c>
      <c r="H979" t="s">
        <v>74</v>
      </c>
      <c r="I979" t="s">
        <v>10110</v>
      </c>
      <c r="J979" t="s">
        <v>278</v>
      </c>
      <c r="K979" t="s">
        <v>74</v>
      </c>
      <c r="L979" t="s">
        <v>74</v>
      </c>
      <c r="M979" t="s">
        <v>77</v>
      </c>
      <c r="N979" t="s">
        <v>78</v>
      </c>
      <c r="O979" t="s">
        <v>74</v>
      </c>
      <c r="P979" t="s">
        <v>74</v>
      </c>
      <c r="Q979" t="s">
        <v>74</v>
      </c>
      <c r="R979" t="s">
        <v>74</v>
      </c>
      <c r="S979" t="s">
        <v>74</v>
      </c>
      <c r="T979" t="s">
        <v>74</v>
      </c>
      <c r="U979" t="s">
        <v>10111</v>
      </c>
      <c r="V979" t="s">
        <v>10112</v>
      </c>
      <c r="W979" t="s">
        <v>10113</v>
      </c>
      <c r="X979" t="s">
        <v>3475</v>
      </c>
      <c r="Y979" t="s">
        <v>74</v>
      </c>
      <c r="Z979" t="s">
        <v>74</v>
      </c>
      <c r="AA979" t="s">
        <v>74</v>
      </c>
      <c r="AB979" t="s">
        <v>74</v>
      </c>
      <c r="AC979" t="s">
        <v>74</v>
      </c>
      <c r="AD979" t="s">
        <v>74</v>
      </c>
      <c r="AE979" t="s">
        <v>74</v>
      </c>
      <c r="AF979" t="s">
        <v>74</v>
      </c>
      <c r="AG979">
        <v>45</v>
      </c>
      <c r="AH979">
        <v>41</v>
      </c>
      <c r="AI979">
        <v>43</v>
      </c>
      <c r="AJ979">
        <v>0</v>
      </c>
      <c r="AK979">
        <v>6</v>
      </c>
      <c r="AL979" t="s">
        <v>284</v>
      </c>
      <c r="AM979" t="s">
        <v>285</v>
      </c>
      <c r="AN979" t="s">
        <v>286</v>
      </c>
      <c r="AO979" t="s">
        <v>287</v>
      </c>
      <c r="AP979" t="s">
        <v>1374</v>
      </c>
      <c r="AQ979" t="s">
        <v>74</v>
      </c>
      <c r="AR979" t="s">
        <v>288</v>
      </c>
      <c r="AS979" t="s">
        <v>289</v>
      </c>
      <c r="AT979" t="s">
        <v>10096</v>
      </c>
      <c r="AU979">
        <v>1993</v>
      </c>
      <c r="AV979">
        <v>98</v>
      </c>
      <c r="AW979" t="s">
        <v>10097</v>
      </c>
      <c r="AX979" t="s">
        <v>74</v>
      </c>
      <c r="AY979" t="s">
        <v>74</v>
      </c>
      <c r="AZ979" t="s">
        <v>74</v>
      </c>
      <c r="BA979" t="s">
        <v>74</v>
      </c>
      <c r="BB979">
        <v>18575</v>
      </c>
      <c r="BC979">
        <v>18587</v>
      </c>
      <c r="BD979" t="s">
        <v>74</v>
      </c>
      <c r="BE979" t="s">
        <v>10114</v>
      </c>
      <c r="BF979" t="str">
        <f>HYPERLINK("http://dx.doi.org/10.1029/93JD01476","http://dx.doi.org/10.1029/93JD01476")</f>
        <v>http://dx.doi.org/10.1029/93JD01476</v>
      </c>
      <c r="BG979" t="s">
        <v>74</v>
      </c>
      <c r="BH979" t="s">
        <v>74</v>
      </c>
      <c r="BI979">
        <v>13</v>
      </c>
      <c r="BJ979" t="s">
        <v>293</v>
      </c>
      <c r="BK979" t="s">
        <v>93</v>
      </c>
      <c r="BL979" t="s">
        <v>293</v>
      </c>
      <c r="BM979" t="s">
        <v>10099</v>
      </c>
      <c r="BN979" t="s">
        <v>74</v>
      </c>
      <c r="BO979" t="s">
        <v>74</v>
      </c>
      <c r="BP979" t="s">
        <v>74</v>
      </c>
      <c r="BQ979" t="s">
        <v>74</v>
      </c>
      <c r="BR979" t="s">
        <v>96</v>
      </c>
      <c r="BS979" t="s">
        <v>10115</v>
      </c>
      <c r="BT979" t="str">
        <f>HYPERLINK("https%3A%2F%2Fwww.webofscience.com%2Fwos%2Fwoscc%2Ffull-record%2FWOS:A1993MD72200024","View Full Record in Web of Science")</f>
        <v>View Full Record in Web of Science</v>
      </c>
    </row>
    <row r="980" spans="1:72" x14ac:dyDescent="0.15">
      <c r="A980" t="s">
        <v>72</v>
      </c>
      <c r="B980" t="s">
        <v>10116</v>
      </c>
      <c r="C980" t="s">
        <v>74</v>
      </c>
      <c r="D980" t="s">
        <v>74</v>
      </c>
      <c r="E980" t="s">
        <v>74</v>
      </c>
      <c r="F980" t="s">
        <v>10116</v>
      </c>
      <c r="G980" t="s">
        <v>74</v>
      </c>
      <c r="H980" t="s">
        <v>74</v>
      </c>
      <c r="I980" t="s">
        <v>10117</v>
      </c>
      <c r="J980" t="s">
        <v>278</v>
      </c>
      <c r="K980" t="s">
        <v>74</v>
      </c>
      <c r="L980" t="s">
        <v>74</v>
      </c>
      <c r="M980" t="s">
        <v>77</v>
      </c>
      <c r="N980" t="s">
        <v>78</v>
      </c>
      <c r="O980" t="s">
        <v>74</v>
      </c>
      <c r="P980" t="s">
        <v>74</v>
      </c>
      <c r="Q980" t="s">
        <v>74</v>
      </c>
      <c r="R980" t="s">
        <v>74</v>
      </c>
      <c r="S980" t="s">
        <v>74</v>
      </c>
      <c r="T980" t="s">
        <v>74</v>
      </c>
      <c r="U980" t="s">
        <v>10118</v>
      </c>
      <c r="V980" t="s">
        <v>10119</v>
      </c>
      <c r="W980" t="s">
        <v>10120</v>
      </c>
      <c r="X980" t="s">
        <v>4426</v>
      </c>
      <c r="Y980" t="s">
        <v>74</v>
      </c>
      <c r="Z980" t="s">
        <v>74</v>
      </c>
      <c r="AA980" t="s">
        <v>10121</v>
      </c>
      <c r="AB980" t="s">
        <v>10122</v>
      </c>
      <c r="AC980" t="s">
        <v>74</v>
      </c>
      <c r="AD980" t="s">
        <v>74</v>
      </c>
      <c r="AE980" t="s">
        <v>74</v>
      </c>
      <c r="AF980" t="s">
        <v>74</v>
      </c>
      <c r="AG980">
        <v>34</v>
      </c>
      <c r="AH980">
        <v>24</v>
      </c>
      <c r="AI980">
        <v>26</v>
      </c>
      <c r="AJ980">
        <v>0</v>
      </c>
      <c r="AK980">
        <v>4</v>
      </c>
      <c r="AL980" t="s">
        <v>284</v>
      </c>
      <c r="AM980" t="s">
        <v>285</v>
      </c>
      <c r="AN980" t="s">
        <v>286</v>
      </c>
      <c r="AO980" t="s">
        <v>287</v>
      </c>
      <c r="AP980" t="s">
        <v>1374</v>
      </c>
      <c r="AQ980" t="s">
        <v>74</v>
      </c>
      <c r="AR980" t="s">
        <v>288</v>
      </c>
      <c r="AS980" t="s">
        <v>289</v>
      </c>
      <c r="AT980" t="s">
        <v>10096</v>
      </c>
      <c r="AU980">
        <v>1993</v>
      </c>
      <c r="AV980">
        <v>98</v>
      </c>
      <c r="AW980" t="s">
        <v>10097</v>
      </c>
      <c r="AX980" t="s">
        <v>74</v>
      </c>
      <c r="AY980" t="s">
        <v>74</v>
      </c>
      <c r="AZ980" t="s">
        <v>74</v>
      </c>
      <c r="BA980" t="s">
        <v>74</v>
      </c>
      <c r="BB980">
        <v>18617</v>
      </c>
      <c r="BC980">
        <v>18638</v>
      </c>
      <c r="BD980" t="s">
        <v>74</v>
      </c>
      <c r="BE980" t="s">
        <v>10123</v>
      </c>
      <c r="BF980" t="str">
        <f>HYPERLINK("http://dx.doi.org/10.1029/93JD01861","http://dx.doi.org/10.1029/93JD01861")</f>
        <v>http://dx.doi.org/10.1029/93JD01861</v>
      </c>
      <c r="BG980" t="s">
        <v>74</v>
      </c>
      <c r="BH980" t="s">
        <v>74</v>
      </c>
      <c r="BI980">
        <v>22</v>
      </c>
      <c r="BJ980" t="s">
        <v>293</v>
      </c>
      <c r="BK980" t="s">
        <v>93</v>
      </c>
      <c r="BL980" t="s">
        <v>293</v>
      </c>
      <c r="BM980" t="s">
        <v>10099</v>
      </c>
      <c r="BN980" t="s">
        <v>74</v>
      </c>
      <c r="BO980" t="s">
        <v>74</v>
      </c>
      <c r="BP980" t="s">
        <v>74</v>
      </c>
      <c r="BQ980" t="s">
        <v>74</v>
      </c>
      <c r="BR980" t="s">
        <v>96</v>
      </c>
      <c r="BS980" t="s">
        <v>10124</v>
      </c>
      <c r="BT980" t="str">
        <f>HYPERLINK("https%3A%2F%2Fwww.webofscience.com%2Fwos%2Fwoscc%2Ffull-record%2FWOS:A1993MD72200029","View Full Record in Web of Science")</f>
        <v>View Full Record in Web of Science</v>
      </c>
    </row>
    <row r="981" spans="1:72" x14ac:dyDescent="0.15">
      <c r="A981" t="s">
        <v>72</v>
      </c>
      <c r="B981" t="s">
        <v>10125</v>
      </c>
      <c r="C981" t="s">
        <v>74</v>
      </c>
      <c r="D981" t="s">
        <v>74</v>
      </c>
      <c r="E981" t="s">
        <v>74</v>
      </c>
      <c r="F981" t="s">
        <v>10125</v>
      </c>
      <c r="G981" t="s">
        <v>74</v>
      </c>
      <c r="H981" t="s">
        <v>74</v>
      </c>
      <c r="I981" t="s">
        <v>10126</v>
      </c>
      <c r="J981" t="s">
        <v>352</v>
      </c>
      <c r="K981" t="s">
        <v>74</v>
      </c>
      <c r="L981" t="s">
        <v>74</v>
      </c>
      <c r="M981" t="s">
        <v>77</v>
      </c>
      <c r="N981" t="s">
        <v>78</v>
      </c>
      <c r="O981" t="s">
        <v>74</v>
      </c>
      <c r="P981" t="s">
        <v>74</v>
      </c>
      <c r="Q981" t="s">
        <v>74</v>
      </c>
      <c r="R981" t="s">
        <v>74</v>
      </c>
      <c r="S981" t="s">
        <v>74</v>
      </c>
      <c r="T981" t="s">
        <v>74</v>
      </c>
      <c r="U981" t="s">
        <v>10127</v>
      </c>
      <c r="V981" t="s">
        <v>10128</v>
      </c>
      <c r="W981" t="s">
        <v>74</v>
      </c>
      <c r="X981" t="s">
        <v>74</v>
      </c>
      <c r="Y981" t="s">
        <v>10129</v>
      </c>
      <c r="Z981" t="s">
        <v>74</v>
      </c>
      <c r="AA981" t="s">
        <v>74</v>
      </c>
      <c r="AB981" t="s">
        <v>74</v>
      </c>
      <c r="AC981" t="s">
        <v>74</v>
      </c>
      <c r="AD981" t="s">
        <v>74</v>
      </c>
      <c r="AE981" t="s">
        <v>74</v>
      </c>
      <c r="AF981" t="s">
        <v>74</v>
      </c>
      <c r="AG981">
        <v>38</v>
      </c>
      <c r="AH981">
        <v>73</v>
      </c>
      <c r="AI981">
        <v>79</v>
      </c>
      <c r="AJ981">
        <v>0</v>
      </c>
      <c r="AK981">
        <v>3</v>
      </c>
      <c r="AL981" t="s">
        <v>284</v>
      </c>
      <c r="AM981" t="s">
        <v>285</v>
      </c>
      <c r="AN981" t="s">
        <v>286</v>
      </c>
      <c r="AO981" t="s">
        <v>358</v>
      </c>
      <c r="AP981" t="s">
        <v>359</v>
      </c>
      <c r="AQ981" t="s">
        <v>74</v>
      </c>
      <c r="AR981" t="s">
        <v>360</v>
      </c>
      <c r="AS981" t="s">
        <v>361</v>
      </c>
      <c r="AT981" t="s">
        <v>10130</v>
      </c>
      <c r="AU981">
        <v>1993</v>
      </c>
      <c r="AV981">
        <v>98</v>
      </c>
      <c r="AW981" t="s">
        <v>10131</v>
      </c>
      <c r="AX981" t="s">
        <v>74</v>
      </c>
      <c r="AY981" t="s">
        <v>74</v>
      </c>
      <c r="AZ981" t="s">
        <v>74</v>
      </c>
      <c r="BA981" t="s">
        <v>74</v>
      </c>
      <c r="BB981">
        <v>18027</v>
      </c>
      <c r="BC981">
        <v>18035</v>
      </c>
      <c r="BD981" t="s">
        <v>74</v>
      </c>
      <c r="BE981" t="s">
        <v>10132</v>
      </c>
      <c r="BF981" t="str">
        <f>HYPERLINK("http://dx.doi.org/10.1029/93JC01602","http://dx.doi.org/10.1029/93JC01602")</f>
        <v>http://dx.doi.org/10.1029/93JC01602</v>
      </c>
      <c r="BG981" t="s">
        <v>74</v>
      </c>
      <c r="BH981" t="s">
        <v>74</v>
      </c>
      <c r="BI981">
        <v>9</v>
      </c>
      <c r="BJ981" t="s">
        <v>364</v>
      </c>
      <c r="BK981" t="s">
        <v>93</v>
      </c>
      <c r="BL981" t="s">
        <v>364</v>
      </c>
      <c r="BM981" t="s">
        <v>10133</v>
      </c>
      <c r="BN981" t="s">
        <v>74</v>
      </c>
      <c r="BO981" t="s">
        <v>74</v>
      </c>
      <c r="BP981" t="s">
        <v>74</v>
      </c>
      <c r="BQ981" t="s">
        <v>74</v>
      </c>
      <c r="BR981" t="s">
        <v>96</v>
      </c>
      <c r="BS981" t="s">
        <v>10134</v>
      </c>
      <c r="BT981" t="str">
        <f>HYPERLINK("https%3A%2F%2Fwww.webofscience.com%2Fwos%2Fwoscc%2Ffull-record%2FWOS:A1993MC28600001","View Full Record in Web of Science")</f>
        <v>View Full Record in Web of Science</v>
      </c>
    </row>
    <row r="982" spans="1:72" x14ac:dyDescent="0.15">
      <c r="A982" t="s">
        <v>72</v>
      </c>
      <c r="B982" t="s">
        <v>10135</v>
      </c>
      <c r="C982" t="s">
        <v>74</v>
      </c>
      <c r="D982" t="s">
        <v>74</v>
      </c>
      <c r="E982" t="s">
        <v>74</v>
      </c>
      <c r="F982" t="s">
        <v>10135</v>
      </c>
      <c r="G982" t="s">
        <v>74</v>
      </c>
      <c r="H982" t="s">
        <v>74</v>
      </c>
      <c r="I982" t="s">
        <v>10136</v>
      </c>
      <c r="J982" t="s">
        <v>352</v>
      </c>
      <c r="K982" t="s">
        <v>74</v>
      </c>
      <c r="L982" t="s">
        <v>74</v>
      </c>
      <c r="M982" t="s">
        <v>77</v>
      </c>
      <c r="N982" t="s">
        <v>388</v>
      </c>
      <c r="O982" t="s">
        <v>74</v>
      </c>
      <c r="P982" t="s">
        <v>74</v>
      </c>
      <c r="Q982" t="s">
        <v>74</v>
      </c>
      <c r="R982" t="s">
        <v>74</v>
      </c>
      <c r="S982" t="s">
        <v>74</v>
      </c>
      <c r="T982" t="s">
        <v>74</v>
      </c>
      <c r="U982" t="s">
        <v>74</v>
      </c>
      <c r="V982" t="s">
        <v>74</v>
      </c>
      <c r="W982" t="s">
        <v>74</v>
      </c>
      <c r="X982" t="s">
        <v>74</v>
      </c>
      <c r="Y982" t="s">
        <v>74</v>
      </c>
      <c r="Z982" t="s">
        <v>74</v>
      </c>
      <c r="AA982" t="s">
        <v>6471</v>
      </c>
      <c r="AB982" t="s">
        <v>10137</v>
      </c>
      <c r="AC982" t="s">
        <v>74</v>
      </c>
      <c r="AD982" t="s">
        <v>74</v>
      </c>
      <c r="AE982" t="s">
        <v>74</v>
      </c>
      <c r="AF982" t="s">
        <v>74</v>
      </c>
      <c r="AG982">
        <v>1</v>
      </c>
      <c r="AH982">
        <v>4</v>
      </c>
      <c r="AI982">
        <v>4</v>
      </c>
      <c r="AJ982">
        <v>0</v>
      </c>
      <c r="AK982">
        <v>2</v>
      </c>
      <c r="AL982" t="s">
        <v>284</v>
      </c>
      <c r="AM982" t="s">
        <v>285</v>
      </c>
      <c r="AN982" t="s">
        <v>286</v>
      </c>
      <c r="AO982" t="s">
        <v>358</v>
      </c>
      <c r="AP982" t="s">
        <v>359</v>
      </c>
      <c r="AQ982" t="s">
        <v>74</v>
      </c>
      <c r="AR982" t="s">
        <v>360</v>
      </c>
      <c r="AS982" t="s">
        <v>361</v>
      </c>
      <c r="AT982" t="s">
        <v>10130</v>
      </c>
      <c r="AU982">
        <v>1993</v>
      </c>
      <c r="AV982">
        <v>98</v>
      </c>
      <c r="AW982" t="s">
        <v>10131</v>
      </c>
      <c r="AX982" t="s">
        <v>74</v>
      </c>
      <c r="AY982" t="s">
        <v>74</v>
      </c>
      <c r="AZ982" t="s">
        <v>74</v>
      </c>
      <c r="BA982" t="s">
        <v>74</v>
      </c>
      <c r="BB982">
        <v>18309</v>
      </c>
      <c r="BC982">
        <v>18309</v>
      </c>
      <c r="BD982" t="s">
        <v>74</v>
      </c>
      <c r="BE982" t="s">
        <v>10138</v>
      </c>
      <c r="BF982" t="str">
        <f>HYPERLINK("http://dx.doi.org/10.1029/93JC01904","http://dx.doi.org/10.1029/93JC01904")</f>
        <v>http://dx.doi.org/10.1029/93JC01904</v>
      </c>
      <c r="BG982" t="s">
        <v>74</v>
      </c>
      <c r="BH982" t="s">
        <v>74</v>
      </c>
      <c r="BI982">
        <v>1</v>
      </c>
      <c r="BJ982" t="s">
        <v>364</v>
      </c>
      <c r="BK982" t="s">
        <v>93</v>
      </c>
      <c r="BL982" t="s">
        <v>364</v>
      </c>
      <c r="BM982" t="s">
        <v>10133</v>
      </c>
      <c r="BN982" t="s">
        <v>74</v>
      </c>
      <c r="BO982" t="s">
        <v>334</v>
      </c>
      <c r="BP982" t="s">
        <v>74</v>
      </c>
      <c r="BQ982" t="s">
        <v>74</v>
      </c>
      <c r="BR982" t="s">
        <v>96</v>
      </c>
      <c r="BS982" t="s">
        <v>10139</v>
      </c>
      <c r="BT982" t="str">
        <f>HYPERLINK("https%3A%2F%2Fwww.webofscience.com%2Fwos%2Fwoscc%2Ffull-record%2FWOS:A1993MC28600020","View Full Record in Web of Science")</f>
        <v>View Full Record in Web of Science</v>
      </c>
    </row>
    <row r="983" spans="1:72" x14ac:dyDescent="0.15">
      <c r="A983" t="s">
        <v>72</v>
      </c>
      <c r="B983" t="s">
        <v>10140</v>
      </c>
      <c r="C983" t="s">
        <v>74</v>
      </c>
      <c r="D983" t="s">
        <v>74</v>
      </c>
      <c r="E983" t="s">
        <v>74</v>
      </c>
      <c r="F983" t="s">
        <v>10140</v>
      </c>
      <c r="G983" t="s">
        <v>74</v>
      </c>
      <c r="H983" t="s">
        <v>74</v>
      </c>
      <c r="I983" t="s">
        <v>10141</v>
      </c>
      <c r="J983" t="s">
        <v>338</v>
      </c>
      <c r="K983" t="s">
        <v>74</v>
      </c>
      <c r="L983" t="s">
        <v>74</v>
      </c>
      <c r="M983" t="s">
        <v>77</v>
      </c>
      <c r="N983" t="s">
        <v>78</v>
      </c>
      <c r="O983" t="s">
        <v>74</v>
      </c>
      <c r="P983" t="s">
        <v>74</v>
      </c>
      <c r="Q983" t="s">
        <v>74</v>
      </c>
      <c r="R983" t="s">
        <v>74</v>
      </c>
      <c r="S983" t="s">
        <v>74</v>
      </c>
      <c r="T983" t="s">
        <v>74</v>
      </c>
      <c r="U983" t="s">
        <v>74</v>
      </c>
      <c r="V983" t="s">
        <v>10142</v>
      </c>
      <c r="W983" t="s">
        <v>10143</v>
      </c>
      <c r="X983" t="s">
        <v>3475</v>
      </c>
      <c r="Y983" t="s">
        <v>10144</v>
      </c>
      <c r="Z983" t="s">
        <v>74</v>
      </c>
      <c r="AA983" t="s">
        <v>74</v>
      </c>
      <c r="AB983" t="s">
        <v>74</v>
      </c>
      <c r="AC983" t="s">
        <v>74</v>
      </c>
      <c r="AD983" t="s">
        <v>74</v>
      </c>
      <c r="AE983" t="s">
        <v>74</v>
      </c>
      <c r="AF983" t="s">
        <v>74</v>
      </c>
      <c r="AG983">
        <v>12</v>
      </c>
      <c r="AH983">
        <v>6</v>
      </c>
      <c r="AI983">
        <v>6</v>
      </c>
      <c r="AJ983">
        <v>0</v>
      </c>
      <c r="AK983">
        <v>1</v>
      </c>
      <c r="AL983" t="s">
        <v>284</v>
      </c>
      <c r="AM983" t="s">
        <v>285</v>
      </c>
      <c r="AN983" t="s">
        <v>286</v>
      </c>
      <c r="AO983" t="s">
        <v>344</v>
      </c>
      <c r="AP983" t="s">
        <v>74</v>
      </c>
      <c r="AQ983" t="s">
        <v>74</v>
      </c>
      <c r="AR983" t="s">
        <v>345</v>
      </c>
      <c r="AS983" t="s">
        <v>346</v>
      </c>
      <c r="AT983" t="s">
        <v>10145</v>
      </c>
      <c r="AU983">
        <v>1993</v>
      </c>
      <c r="AV983">
        <v>20</v>
      </c>
      <c r="AW983">
        <v>19</v>
      </c>
      <c r="AX983" t="s">
        <v>74</v>
      </c>
      <c r="AY983" t="s">
        <v>74</v>
      </c>
      <c r="AZ983" t="s">
        <v>74</v>
      </c>
      <c r="BA983" t="s">
        <v>74</v>
      </c>
      <c r="BB983">
        <v>2051</v>
      </c>
      <c r="BC983">
        <v>2054</v>
      </c>
      <c r="BD983" t="s">
        <v>74</v>
      </c>
      <c r="BE983" t="s">
        <v>10146</v>
      </c>
      <c r="BF983" t="str">
        <f>HYPERLINK("http://dx.doi.org/10.1029/93GL02345","http://dx.doi.org/10.1029/93GL02345")</f>
        <v>http://dx.doi.org/10.1029/93GL02345</v>
      </c>
      <c r="BG983" t="s">
        <v>74</v>
      </c>
      <c r="BH983" t="s">
        <v>74</v>
      </c>
      <c r="BI983">
        <v>4</v>
      </c>
      <c r="BJ983" t="s">
        <v>187</v>
      </c>
      <c r="BK983" t="s">
        <v>93</v>
      </c>
      <c r="BL983" t="s">
        <v>188</v>
      </c>
      <c r="BM983" t="s">
        <v>10147</v>
      </c>
      <c r="BN983" t="s">
        <v>74</v>
      </c>
      <c r="BO983" t="s">
        <v>74</v>
      </c>
      <c r="BP983" t="s">
        <v>74</v>
      </c>
      <c r="BQ983" t="s">
        <v>74</v>
      </c>
      <c r="BR983" t="s">
        <v>96</v>
      </c>
      <c r="BS983" t="s">
        <v>10148</v>
      </c>
      <c r="BT983" t="str">
        <f>HYPERLINK("https%3A%2F%2Fwww.webofscience.com%2Fwos%2Fwoscc%2Ffull-record%2FWOS:A1993MB58000011","View Full Record in Web of Science")</f>
        <v>View Full Record in Web of Science</v>
      </c>
    </row>
    <row r="984" spans="1:72" x14ac:dyDescent="0.15">
      <c r="A984" t="s">
        <v>72</v>
      </c>
      <c r="B984" t="s">
        <v>10149</v>
      </c>
      <c r="C984" t="s">
        <v>74</v>
      </c>
      <c r="D984" t="s">
        <v>74</v>
      </c>
      <c r="E984" t="s">
        <v>74</v>
      </c>
      <c r="F984" t="s">
        <v>10149</v>
      </c>
      <c r="G984" t="s">
        <v>74</v>
      </c>
      <c r="H984" t="s">
        <v>74</v>
      </c>
      <c r="I984" t="s">
        <v>10150</v>
      </c>
      <c r="J984" t="s">
        <v>1402</v>
      </c>
      <c r="K984" t="s">
        <v>74</v>
      </c>
      <c r="L984" t="s">
        <v>74</v>
      </c>
      <c r="M984" t="s">
        <v>77</v>
      </c>
      <c r="N984" t="s">
        <v>78</v>
      </c>
      <c r="O984" t="s">
        <v>74</v>
      </c>
      <c r="P984" t="s">
        <v>74</v>
      </c>
      <c r="Q984" t="s">
        <v>74</v>
      </c>
      <c r="R984" t="s">
        <v>74</v>
      </c>
      <c r="S984" t="s">
        <v>74</v>
      </c>
      <c r="T984" t="s">
        <v>74</v>
      </c>
      <c r="U984" t="s">
        <v>10151</v>
      </c>
      <c r="V984" t="s">
        <v>10152</v>
      </c>
      <c r="W984" t="s">
        <v>74</v>
      </c>
      <c r="X984" t="s">
        <v>74</v>
      </c>
      <c r="Y984" t="s">
        <v>10153</v>
      </c>
      <c r="Z984" t="s">
        <v>74</v>
      </c>
      <c r="AA984" t="s">
        <v>10154</v>
      </c>
      <c r="AB984" t="s">
        <v>10155</v>
      </c>
      <c r="AC984" t="s">
        <v>74</v>
      </c>
      <c r="AD984" t="s">
        <v>74</v>
      </c>
      <c r="AE984" t="s">
        <v>74</v>
      </c>
      <c r="AF984" t="s">
        <v>74</v>
      </c>
      <c r="AG984">
        <v>18</v>
      </c>
      <c r="AH984">
        <v>67</v>
      </c>
      <c r="AI984">
        <v>69</v>
      </c>
      <c r="AJ984">
        <v>1</v>
      </c>
      <c r="AK984">
        <v>6</v>
      </c>
      <c r="AL984" t="s">
        <v>1409</v>
      </c>
      <c r="AM984" t="s">
        <v>305</v>
      </c>
      <c r="AN984" t="s">
        <v>1410</v>
      </c>
      <c r="AO984" t="s">
        <v>1411</v>
      </c>
      <c r="AP984" t="s">
        <v>74</v>
      </c>
      <c r="AQ984" t="s">
        <v>74</v>
      </c>
      <c r="AR984" t="s">
        <v>1402</v>
      </c>
      <c r="AS984" t="s">
        <v>1412</v>
      </c>
      <c r="AT984" t="s">
        <v>10156</v>
      </c>
      <c r="AU984">
        <v>1993</v>
      </c>
      <c r="AV984">
        <v>365</v>
      </c>
      <c r="AW984">
        <v>6446</v>
      </c>
      <c r="AX984" t="s">
        <v>74</v>
      </c>
      <c r="AY984" t="s">
        <v>74</v>
      </c>
      <c r="AZ984" t="s">
        <v>74</v>
      </c>
      <c r="BA984" t="s">
        <v>74</v>
      </c>
      <c r="BB984">
        <v>535</v>
      </c>
      <c r="BC984">
        <v>537</v>
      </c>
      <c r="BD984" t="s">
        <v>74</v>
      </c>
      <c r="BE984" t="s">
        <v>10157</v>
      </c>
      <c r="BF984" t="str">
        <f>HYPERLINK("http://dx.doi.org/10.1038/365535a0","http://dx.doi.org/10.1038/365535a0")</f>
        <v>http://dx.doi.org/10.1038/365535a0</v>
      </c>
      <c r="BG984" t="s">
        <v>74</v>
      </c>
      <c r="BH984" t="s">
        <v>74</v>
      </c>
      <c r="BI984">
        <v>3</v>
      </c>
      <c r="BJ984" t="s">
        <v>402</v>
      </c>
      <c r="BK984" t="s">
        <v>93</v>
      </c>
      <c r="BL984" t="s">
        <v>403</v>
      </c>
      <c r="BM984" t="s">
        <v>10158</v>
      </c>
      <c r="BN984" t="s">
        <v>74</v>
      </c>
      <c r="BO984" t="s">
        <v>74</v>
      </c>
      <c r="BP984" t="s">
        <v>74</v>
      </c>
      <c r="BQ984" t="s">
        <v>74</v>
      </c>
      <c r="BR984" t="s">
        <v>96</v>
      </c>
      <c r="BS984" t="s">
        <v>10159</v>
      </c>
      <c r="BT984" t="str">
        <f>HYPERLINK("https%3A%2F%2Fwww.webofscience.com%2Fwos%2Fwoscc%2Ffull-record%2FWOS:A1993MA66100049","View Full Record in Web of Science")</f>
        <v>View Full Record in Web of Science</v>
      </c>
    </row>
    <row r="985" spans="1:72" x14ac:dyDescent="0.15">
      <c r="A985" t="s">
        <v>72</v>
      </c>
      <c r="B985" t="s">
        <v>10160</v>
      </c>
      <c r="C985" t="s">
        <v>74</v>
      </c>
      <c r="D985" t="s">
        <v>74</v>
      </c>
      <c r="E985" t="s">
        <v>74</v>
      </c>
      <c r="F985" t="s">
        <v>10160</v>
      </c>
      <c r="G985" t="s">
        <v>74</v>
      </c>
      <c r="H985" t="s">
        <v>74</v>
      </c>
      <c r="I985" t="s">
        <v>10161</v>
      </c>
      <c r="J985" t="s">
        <v>10162</v>
      </c>
      <c r="K985" t="s">
        <v>74</v>
      </c>
      <c r="L985" t="s">
        <v>74</v>
      </c>
      <c r="M985" t="s">
        <v>77</v>
      </c>
      <c r="N985" t="s">
        <v>78</v>
      </c>
      <c r="O985" t="s">
        <v>74</v>
      </c>
      <c r="P985" t="s">
        <v>74</v>
      </c>
      <c r="Q985" t="s">
        <v>74</v>
      </c>
      <c r="R985" t="s">
        <v>74</v>
      </c>
      <c r="S985" t="s">
        <v>74</v>
      </c>
      <c r="T985" t="s">
        <v>74</v>
      </c>
      <c r="U985" t="s">
        <v>10163</v>
      </c>
      <c r="V985" t="s">
        <v>10164</v>
      </c>
      <c r="W985" t="s">
        <v>10165</v>
      </c>
      <c r="X985" t="s">
        <v>10166</v>
      </c>
      <c r="Y985" t="s">
        <v>74</v>
      </c>
      <c r="Z985" t="s">
        <v>74</v>
      </c>
      <c r="AA985" t="s">
        <v>74</v>
      </c>
      <c r="AB985" t="s">
        <v>74</v>
      </c>
      <c r="AC985" t="s">
        <v>74</v>
      </c>
      <c r="AD985" t="s">
        <v>74</v>
      </c>
      <c r="AE985" t="s">
        <v>74</v>
      </c>
      <c r="AF985" t="s">
        <v>74</v>
      </c>
      <c r="AG985">
        <v>17</v>
      </c>
      <c r="AH985">
        <v>16</v>
      </c>
      <c r="AI985">
        <v>17</v>
      </c>
      <c r="AJ985">
        <v>0</v>
      </c>
      <c r="AK985">
        <v>14</v>
      </c>
      <c r="AL985" t="s">
        <v>1061</v>
      </c>
      <c r="AM985" t="s">
        <v>1062</v>
      </c>
      <c r="AN985" t="s">
        <v>1063</v>
      </c>
      <c r="AO985" t="s">
        <v>10167</v>
      </c>
      <c r="AP985" t="s">
        <v>74</v>
      </c>
      <c r="AQ985" t="s">
        <v>74</v>
      </c>
      <c r="AR985" t="s">
        <v>10168</v>
      </c>
      <c r="AS985" t="s">
        <v>10169</v>
      </c>
      <c r="AT985" t="s">
        <v>89</v>
      </c>
      <c r="AU985">
        <v>1993</v>
      </c>
      <c r="AV985">
        <v>129</v>
      </c>
      <c r="AW985">
        <v>4</v>
      </c>
      <c r="AX985" t="s">
        <v>74</v>
      </c>
      <c r="AY985" t="s">
        <v>74</v>
      </c>
      <c r="AZ985" t="s">
        <v>74</v>
      </c>
      <c r="BA985" t="s">
        <v>74</v>
      </c>
      <c r="BB985">
        <v>356</v>
      </c>
      <c r="BC985">
        <v>359</v>
      </c>
      <c r="BD985" t="s">
        <v>74</v>
      </c>
      <c r="BE985" t="s">
        <v>10170</v>
      </c>
      <c r="BF985" t="str">
        <f>HYPERLINK("http://dx.doi.org/10.1530/acta.0.1290356","http://dx.doi.org/10.1530/acta.0.1290356")</f>
        <v>http://dx.doi.org/10.1530/acta.0.1290356</v>
      </c>
      <c r="BG985" t="s">
        <v>74</v>
      </c>
      <c r="BH985" t="s">
        <v>74</v>
      </c>
      <c r="BI985">
        <v>4</v>
      </c>
      <c r="BJ985" t="s">
        <v>10171</v>
      </c>
      <c r="BK985" t="s">
        <v>93</v>
      </c>
      <c r="BL985" t="s">
        <v>10171</v>
      </c>
      <c r="BM985" t="s">
        <v>10172</v>
      </c>
      <c r="BN985">
        <v>8237255</v>
      </c>
      <c r="BO985" t="s">
        <v>74</v>
      </c>
      <c r="BP985" t="s">
        <v>74</v>
      </c>
      <c r="BQ985" t="s">
        <v>74</v>
      </c>
      <c r="BR985" t="s">
        <v>96</v>
      </c>
      <c r="BS985" t="s">
        <v>10173</v>
      </c>
      <c r="BT985" t="str">
        <f>HYPERLINK("https%3A%2F%2Fwww.webofscience.com%2Fwos%2Fwoscc%2Ffull-record%2FWOS:A1993ME95600015","View Full Record in Web of Science")</f>
        <v>View Full Record in Web of Science</v>
      </c>
    </row>
    <row r="986" spans="1:72" x14ac:dyDescent="0.15">
      <c r="A986" t="s">
        <v>72</v>
      </c>
      <c r="B986" t="s">
        <v>10174</v>
      </c>
      <c r="C986" t="s">
        <v>74</v>
      </c>
      <c r="D986" t="s">
        <v>74</v>
      </c>
      <c r="E986" t="s">
        <v>74</v>
      </c>
      <c r="F986" t="s">
        <v>10174</v>
      </c>
      <c r="G986" t="s">
        <v>74</v>
      </c>
      <c r="H986" t="s">
        <v>74</v>
      </c>
      <c r="I986" t="s">
        <v>10175</v>
      </c>
      <c r="J986" t="s">
        <v>1468</v>
      </c>
      <c r="K986" t="s">
        <v>74</v>
      </c>
      <c r="L986" t="s">
        <v>74</v>
      </c>
      <c r="M986" t="s">
        <v>77</v>
      </c>
      <c r="N986" t="s">
        <v>78</v>
      </c>
      <c r="O986" t="s">
        <v>74</v>
      </c>
      <c r="P986" t="s">
        <v>74</v>
      </c>
      <c r="Q986" t="s">
        <v>74</v>
      </c>
      <c r="R986" t="s">
        <v>74</v>
      </c>
      <c r="S986" t="s">
        <v>74</v>
      </c>
      <c r="T986" t="s">
        <v>74</v>
      </c>
      <c r="U986" t="s">
        <v>10176</v>
      </c>
      <c r="V986" t="s">
        <v>10177</v>
      </c>
      <c r="W986" t="s">
        <v>10178</v>
      </c>
      <c r="X986" t="s">
        <v>10179</v>
      </c>
      <c r="Y986" t="s">
        <v>10180</v>
      </c>
      <c r="Z986" t="s">
        <v>74</v>
      </c>
      <c r="AA986" t="s">
        <v>74</v>
      </c>
      <c r="AB986" t="s">
        <v>74</v>
      </c>
      <c r="AC986" t="s">
        <v>74</v>
      </c>
      <c r="AD986" t="s">
        <v>74</v>
      </c>
      <c r="AE986" t="s">
        <v>74</v>
      </c>
      <c r="AF986" t="s">
        <v>74</v>
      </c>
      <c r="AG986">
        <v>27</v>
      </c>
      <c r="AH986">
        <v>29</v>
      </c>
      <c r="AI986">
        <v>30</v>
      </c>
      <c r="AJ986">
        <v>0</v>
      </c>
      <c r="AK986">
        <v>1</v>
      </c>
      <c r="AL986" t="s">
        <v>153</v>
      </c>
      <c r="AM986" t="s">
        <v>84</v>
      </c>
      <c r="AN986" t="s">
        <v>154</v>
      </c>
      <c r="AO986" t="s">
        <v>1472</v>
      </c>
      <c r="AP986" t="s">
        <v>74</v>
      </c>
      <c r="AQ986" t="s">
        <v>74</v>
      </c>
      <c r="AR986" t="s">
        <v>1473</v>
      </c>
      <c r="AS986" t="s">
        <v>1474</v>
      </c>
      <c r="AT986" t="s">
        <v>89</v>
      </c>
      <c r="AU986">
        <v>1993</v>
      </c>
      <c r="AV986">
        <v>11</v>
      </c>
      <c r="AW986">
        <v>10</v>
      </c>
      <c r="AX986" t="s">
        <v>74</v>
      </c>
      <c r="AY986" t="s">
        <v>74</v>
      </c>
      <c r="AZ986" t="s">
        <v>74</v>
      </c>
      <c r="BA986" t="s">
        <v>74</v>
      </c>
      <c r="BB986">
        <v>925</v>
      </c>
      <c r="BC986">
        <v>936</v>
      </c>
      <c r="BD986" t="s">
        <v>74</v>
      </c>
      <c r="BE986" t="s">
        <v>74</v>
      </c>
      <c r="BF986" t="s">
        <v>74</v>
      </c>
      <c r="BG986" t="s">
        <v>74</v>
      </c>
      <c r="BH986" t="s">
        <v>74</v>
      </c>
      <c r="BI986">
        <v>12</v>
      </c>
      <c r="BJ986" t="s">
        <v>1477</v>
      </c>
      <c r="BK986" t="s">
        <v>93</v>
      </c>
      <c r="BL986" t="s">
        <v>1478</v>
      </c>
      <c r="BM986" t="s">
        <v>10181</v>
      </c>
      <c r="BN986" t="s">
        <v>74</v>
      </c>
      <c r="BO986" t="s">
        <v>74</v>
      </c>
      <c r="BP986" t="s">
        <v>74</v>
      </c>
      <c r="BQ986" t="s">
        <v>74</v>
      </c>
      <c r="BR986" t="s">
        <v>96</v>
      </c>
      <c r="BS986" t="s">
        <v>10182</v>
      </c>
      <c r="BT986" t="str">
        <f>HYPERLINK("https%3A%2F%2Fwww.webofscience.com%2Fwos%2Fwoscc%2Ffull-record%2FWOS:A1993MC07200005","View Full Record in Web of Science")</f>
        <v>View Full Record in Web of Science</v>
      </c>
    </row>
    <row r="987" spans="1:72" x14ac:dyDescent="0.15">
      <c r="A987" t="s">
        <v>72</v>
      </c>
      <c r="B987" t="s">
        <v>10183</v>
      </c>
      <c r="C987" t="s">
        <v>74</v>
      </c>
      <c r="D987" t="s">
        <v>74</v>
      </c>
      <c r="E987" t="s">
        <v>74</v>
      </c>
      <c r="F987" t="s">
        <v>10184</v>
      </c>
      <c r="G987" t="s">
        <v>74</v>
      </c>
      <c r="H987" t="s">
        <v>74</v>
      </c>
      <c r="I987" t="s">
        <v>10185</v>
      </c>
      <c r="J987" t="s">
        <v>10186</v>
      </c>
      <c r="K987" t="s">
        <v>74</v>
      </c>
      <c r="L987" t="s">
        <v>74</v>
      </c>
      <c r="M987" t="s">
        <v>5564</v>
      </c>
      <c r="N987" t="s">
        <v>78</v>
      </c>
      <c r="O987" t="s">
        <v>74</v>
      </c>
      <c r="P987" t="s">
        <v>74</v>
      </c>
      <c r="Q987" t="s">
        <v>74</v>
      </c>
      <c r="R987" t="s">
        <v>74</v>
      </c>
      <c r="S987" t="s">
        <v>74</v>
      </c>
      <c r="T987" t="s">
        <v>10187</v>
      </c>
      <c r="U987" t="s">
        <v>10188</v>
      </c>
      <c r="V987" t="s">
        <v>10189</v>
      </c>
      <c r="W987" t="s">
        <v>10190</v>
      </c>
      <c r="X987" t="s">
        <v>74</v>
      </c>
      <c r="Y987" t="s">
        <v>10191</v>
      </c>
      <c r="Z987" t="s">
        <v>74</v>
      </c>
      <c r="AA987" t="s">
        <v>74</v>
      </c>
      <c r="AB987" t="s">
        <v>74</v>
      </c>
      <c r="AC987" t="s">
        <v>74</v>
      </c>
      <c r="AD987" t="s">
        <v>74</v>
      </c>
      <c r="AE987" t="s">
        <v>74</v>
      </c>
      <c r="AF987" t="s">
        <v>74</v>
      </c>
      <c r="AG987">
        <v>69</v>
      </c>
      <c r="AH987">
        <v>9</v>
      </c>
      <c r="AI987">
        <v>9</v>
      </c>
      <c r="AJ987">
        <v>0</v>
      </c>
      <c r="AK987">
        <v>7</v>
      </c>
      <c r="AL987" t="s">
        <v>480</v>
      </c>
      <c r="AM987" t="s">
        <v>481</v>
      </c>
      <c r="AN987" t="s">
        <v>482</v>
      </c>
      <c r="AO987" t="s">
        <v>10192</v>
      </c>
      <c r="AP987" t="s">
        <v>10193</v>
      </c>
      <c r="AQ987" t="s">
        <v>74</v>
      </c>
      <c r="AR987" t="s">
        <v>10194</v>
      </c>
      <c r="AS987" t="s">
        <v>10195</v>
      </c>
      <c r="AT987" t="s">
        <v>216</v>
      </c>
      <c r="AU987">
        <v>1993</v>
      </c>
      <c r="AV987">
        <v>6</v>
      </c>
      <c r="AW987">
        <v>4</v>
      </c>
      <c r="AX987" t="s">
        <v>74</v>
      </c>
      <c r="AY987" t="s">
        <v>74</v>
      </c>
      <c r="AZ987" t="s">
        <v>74</v>
      </c>
      <c r="BA987" t="s">
        <v>74</v>
      </c>
      <c r="BB987">
        <v>331</v>
      </c>
      <c r="BC987">
        <v>341</v>
      </c>
      <c r="BD987" t="s">
        <v>74</v>
      </c>
      <c r="BE987" t="s">
        <v>10196</v>
      </c>
      <c r="BF987" t="str">
        <f>HYPERLINK("http://dx.doi.org/10.1051/alr:1993034","http://dx.doi.org/10.1051/alr:1993034")</f>
        <v>http://dx.doi.org/10.1051/alr:1993034</v>
      </c>
      <c r="BG987" t="s">
        <v>74</v>
      </c>
      <c r="BH987" t="s">
        <v>74</v>
      </c>
      <c r="BI987">
        <v>11</v>
      </c>
      <c r="BJ987" t="s">
        <v>1974</v>
      </c>
      <c r="BK987" t="s">
        <v>93</v>
      </c>
      <c r="BL987" t="s">
        <v>1974</v>
      </c>
      <c r="BM987" t="s">
        <v>10197</v>
      </c>
      <c r="BN987" t="s">
        <v>74</v>
      </c>
      <c r="BO987" t="s">
        <v>3183</v>
      </c>
      <c r="BP987" t="s">
        <v>74</v>
      </c>
      <c r="BQ987" t="s">
        <v>74</v>
      </c>
      <c r="BR987" t="s">
        <v>96</v>
      </c>
      <c r="BS987" t="s">
        <v>10198</v>
      </c>
      <c r="BT987" t="str">
        <f>HYPERLINK("https%3A%2F%2Fwww.webofscience.com%2Fwos%2Fwoscc%2Ffull-record%2FWOS:000209779600005","View Full Record in Web of Science")</f>
        <v>View Full Record in Web of Science</v>
      </c>
    </row>
    <row r="988" spans="1:72" x14ac:dyDescent="0.15">
      <c r="A988" t="s">
        <v>72</v>
      </c>
      <c r="B988" t="s">
        <v>10199</v>
      </c>
      <c r="C988" t="s">
        <v>74</v>
      </c>
      <c r="D988" t="s">
        <v>74</v>
      </c>
      <c r="E988" t="s">
        <v>74</v>
      </c>
      <c r="F988" t="s">
        <v>10199</v>
      </c>
      <c r="G988" t="s">
        <v>74</v>
      </c>
      <c r="H988" t="s">
        <v>74</v>
      </c>
      <c r="I988" t="s">
        <v>10200</v>
      </c>
      <c r="J988" t="s">
        <v>10201</v>
      </c>
      <c r="K988" t="s">
        <v>74</v>
      </c>
      <c r="L988" t="s">
        <v>74</v>
      </c>
      <c r="M988" t="s">
        <v>77</v>
      </c>
      <c r="N988" t="s">
        <v>78</v>
      </c>
      <c r="O988" t="s">
        <v>74</v>
      </c>
      <c r="P988" t="s">
        <v>74</v>
      </c>
      <c r="Q988" t="s">
        <v>74</v>
      </c>
      <c r="R988" t="s">
        <v>74</v>
      </c>
      <c r="S988" t="s">
        <v>74</v>
      </c>
      <c r="T988" t="s">
        <v>10202</v>
      </c>
      <c r="U988" t="s">
        <v>74</v>
      </c>
      <c r="V988" t="s">
        <v>10203</v>
      </c>
      <c r="W988" t="s">
        <v>10204</v>
      </c>
      <c r="X988" t="s">
        <v>4416</v>
      </c>
      <c r="Y988" t="s">
        <v>10205</v>
      </c>
      <c r="Z988" t="s">
        <v>74</v>
      </c>
      <c r="AA988" t="s">
        <v>10206</v>
      </c>
      <c r="AB988" t="s">
        <v>74</v>
      </c>
      <c r="AC988" t="s">
        <v>74</v>
      </c>
      <c r="AD988" t="s">
        <v>74</v>
      </c>
      <c r="AE988" t="s">
        <v>74</v>
      </c>
      <c r="AF988" t="s">
        <v>74</v>
      </c>
      <c r="AG988">
        <v>15</v>
      </c>
      <c r="AH988">
        <v>40</v>
      </c>
      <c r="AI988">
        <v>40</v>
      </c>
      <c r="AJ988">
        <v>0</v>
      </c>
      <c r="AK988">
        <v>3</v>
      </c>
      <c r="AL988" t="s">
        <v>10207</v>
      </c>
      <c r="AM988" t="s">
        <v>10208</v>
      </c>
      <c r="AN988" t="s">
        <v>10209</v>
      </c>
      <c r="AO988" t="s">
        <v>10210</v>
      </c>
      <c r="AP988" t="s">
        <v>74</v>
      </c>
      <c r="AQ988" t="s">
        <v>74</v>
      </c>
      <c r="AR988" t="s">
        <v>10211</v>
      </c>
      <c r="AS988" t="s">
        <v>10212</v>
      </c>
      <c r="AT988" t="s">
        <v>89</v>
      </c>
      <c r="AU988">
        <v>1993</v>
      </c>
      <c r="AV988">
        <v>40</v>
      </c>
      <c r="AW988">
        <v>5</v>
      </c>
      <c r="AX988" t="s">
        <v>74</v>
      </c>
      <c r="AY988" t="s">
        <v>74</v>
      </c>
      <c r="AZ988" t="s">
        <v>74</v>
      </c>
      <c r="BA988" t="s">
        <v>74</v>
      </c>
      <c r="BB988">
        <v>501</v>
      </c>
      <c r="BC988">
        <v>517</v>
      </c>
      <c r="BD988" t="s">
        <v>74</v>
      </c>
      <c r="BE988" t="s">
        <v>10213</v>
      </c>
      <c r="BF988" t="str">
        <f>HYPERLINK("http://dx.doi.org/10.1080/08120099308728100","http://dx.doi.org/10.1080/08120099308728100")</f>
        <v>http://dx.doi.org/10.1080/08120099308728100</v>
      </c>
      <c r="BG988" t="s">
        <v>74</v>
      </c>
      <c r="BH988" t="s">
        <v>74</v>
      </c>
      <c r="BI988">
        <v>17</v>
      </c>
      <c r="BJ988" t="s">
        <v>187</v>
      </c>
      <c r="BK988" t="s">
        <v>93</v>
      </c>
      <c r="BL988" t="s">
        <v>188</v>
      </c>
      <c r="BM988" t="s">
        <v>10214</v>
      </c>
      <c r="BN988" t="s">
        <v>74</v>
      </c>
      <c r="BO988" t="s">
        <v>74</v>
      </c>
      <c r="BP988" t="s">
        <v>74</v>
      </c>
      <c r="BQ988" t="s">
        <v>74</v>
      </c>
      <c r="BR988" t="s">
        <v>96</v>
      </c>
      <c r="BS988" t="s">
        <v>10215</v>
      </c>
      <c r="BT988" t="str">
        <f>HYPERLINK("https%3A%2F%2Fwww.webofscience.com%2Fwos%2Fwoscc%2Ffull-record%2FWOS:A1993ME01000007","View Full Record in Web of Science")</f>
        <v>View Full Record in Web of Science</v>
      </c>
    </row>
    <row r="989" spans="1:72" x14ac:dyDescent="0.15">
      <c r="A989" t="s">
        <v>72</v>
      </c>
      <c r="B989" t="s">
        <v>10216</v>
      </c>
      <c r="C989" t="s">
        <v>74</v>
      </c>
      <c r="D989" t="s">
        <v>74</v>
      </c>
      <c r="E989" t="s">
        <v>74</v>
      </c>
      <c r="F989" t="s">
        <v>10216</v>
      </c>
      <c r="G989" t="s">
        <v>74</v>
      </c>
      <c r="H989" t="s">
        <v>74</v>
      </c>
      <c r="I989" t="s">
        <v>10217</v>
      </c>
      <c r="J989" t="s">
        <v>7113</v>
      </c>
      <c r="K989" t="s">
        <v>74</v>
      </c>
      <c r="L989" t="s">
        <v>74</v>
      </c>
      <c r="M989" t="s">
        <v>77</v>
      </c>
      <c r="N989" t="s">
        <v>78</v>
      </c>
      <c r="O989" t="s">
        <v>74</v>
      </c>
      <c r="P989" t="s">
        <v>74</v>
      </c>
      <c r="Q989" t="s">
        <v>74</v>
      </c>
      <c r="R989" t="s">
        <v>74</v>
      </c>
      <c r="S989" t="s">
        <v>74</v>
      </c>
      <c r="T989" t="s">
        <v>74</v>
      </c>
      <c r="U989" t="s">
        <v>10218</v>
      </c>
      <c r="V989" t="s">
        <v>10219</v>
      </c>
      <c r="W989" t="s">
        <v>10220</v>
      </c>
      <c r="X989" t="s">
        <v>10221</v>
      </c>
      <c r="Y989" t="s">
        <v>74</v>
      </c>
      <c r="Z989" t="s">
        <v>74</v>
      </c>
      <c r="AA989" t="s">
        <v>74</v>
      </c>
      <c r="AB989" t="s">
        <v>10222</v>
      </c>
      <c r="AC989" t="s">
        <v>74</v>
      </c>
      <c r="AD989" t="s">
        <v>74</v>
      </c>
      <c r="AE989" t="s">
        <v>74</v>
      </c>
      <c r="AF989" t="s">
        <v>74</v>
      </c>
      <c r="AG989">
        <v>33</v>
      </c>
      <c r="AH989">
        <v>69</v>
      </c>
      <c r="AI989">
        <v>73</v>
      </c>
      <c r="AJ989">
        <v>0</v>
      </c>
      <c r="AK989">
        <v>23</v>
      </c>
      <c r="AL989" t="s">
        <v>1968</v>
      </c>
      <c r="AM989" t="s">
        <v>657</v>
      </c>
      <c r="AN989" t="s">
        <v>1969</v>
      </c>
      <c r="AO989" t="s">
        <v>3153</v>
      </c>
      <c r="AP989" t="s">
        <v>74</v>
      </c>
      <c r="AQ989" t="s">
        <v>74</v>
      </c>
      <c r="AR989" t="s">
        <v>3155</v>
      </c>
      <c r="AS989" t="s">
        <v>7119</v>
      </c>
      <c r="AT989" t="s">
        <v>89</v>
      </c>
      <c r="AU989">
        <v>1993</v>
      </c>
      <c r="AV989">
        <v>71</v>
      </c>
      <c r="AW989">
        <v>10</v>
      </c>
      <c r="AX989" t="s">
        <v>74</v>
      </c>
      <c r="AY989" t="s">
        <v>74</v>
      </c>
      <c r="AZ989" t="s">
        <v>74</v>
      </c>
      <c r="BA989" t="s">
        <v>74</v>
      </c>
      <c r="BB989">
        <v>2047</v>
      </c>
      <c r="BC989">
        <v>2055</v>
      </c>
      <c r="BD989" t="s">
        <v>74</v>
      </c>
      <c r="BE989" t="s">
        <v>10223</v>
      </c>
      <c r="BF989" t="str">
        <f>HYPERLINK("http://dx.doi.org/10.1139/z93-290","http://dx.doi.org/10.1139/z93-290")</f>
        <v>http://dx.doi.org/10.1139/z93-290</v>
      </c>
      <c r="BG989" t="s">
        <v>74</v>
      </c>
      <c r="BH989" t="s">
        <v>74</v>
      </c>
      <c r="BI989">
        <v>9</v>
      </c>
      <c r="BJ989" t="s">
        <v>1041</v>
      </c>
      <c r="BK989" t="s">
        <v>93</v>
      </c>
      <c r="BL989" t="s">
        <v>1041</v>
      </c>
      <c r="BM989" t="s">
        <v>10224</v>
      </c>
      <c r="BN989" t="s">
        <v>74</v>
      </c>
      <c r="BO989" t="s">
        <v>74</v>
      </c>
      <c r="BP989" t="s">
        <v>74</v>
      </c>
      <c r="BQ989" t="s">
        <v>74</v>
      </c>
      <c r="BR989" t="s">
        <v>96</v>
      </c>
      <c r="BS989" t="s">
        <v>10225</v>
      </c>
      <c r="BT989" t="str">
        <f>HYPERLINK("https%3A%2F%2Fwww.webofscience.com%2Fwos%2Fwoscc%2Ffull-record%2FWOS:A1993MJ08000016","View Full Record in Web of Science")</f>
        <v>View Full Record in Web of Science</v>
      </c>
    </row>
    <row r="990" spans="1:72" x14ac:dyDescent="0.15">
      <c r="A990" t="s">
        <v>72</v>
      </c>
      <c r="B990" t="s">
        <v>10226</v>
      </c>
      <c r="C990" t="s">
        <v>74</v>
      </c>
      <c r="D990" t="s">
        <v>74</v>
      </c>
      <c r="E990" t="s">
        <v>74</v>
      </c>
      <c r="F990" t="s">
        <v>10226</v>
      </c>
      <c r="G990" t="s">
        <v>74</v>
      </c>
      <c r="H990" t="s">
        <v>74</v>
      </c>
      <c r="I990" t="s">
        <v>10227</v>
      </c>
      <c r="J990" t="s">
        <v>10228</v>
      </c>
      <c r="K990" t="s">
        <v>74</v>
      </c>
      <c r="L990" t="s">
        <v>74</v>
      </c>
      <c r="M990" t="s">
        <v>9182</v>
      </c>
      <c r="N990" t="s">
        <v>78</v>
      </c>
      <c r="O990" t="s">
        <v>74</v>
      </c>
      <c r="P990" t="s">
        <v>74</v>
      </c>
      <c r="Q990" t="s">
        <v>74</v>
      </c>
      <c r="R990" t="s">
        <v>74</v>
      </c>
      <c r="S990" t="s">
        <v>74</v>
      </c>
      <c r="T990" t="s">
        <v>74</v>
      </c>
      <c r="U990" t="s">
        <v>10229</v>
      </c>
      <c r="V990" t="s">
        <v>74</v>
      </c>
      <c r="W990" t="s">
        <v>74</v>
      </c>
      <c r="X990" t="s">
        <v>74</v>
      </c>
      <c r="Y990" t="s">
        <v>10230</v>
      </c>
      <c r="Z990" t="s">
        <v>74</v>
      </c>
      <c r="AA990" t="s">
        <v>74</v>
      </c>
      <c r="AB990" t="s">
        <v>74</v>
      </c>
      <c r="AC990" t="s">
        <v>74</v>
      </c>
      <c r="AD990" t="s">
        <v>74</v>
      </c>
      <c r="AE990" t="s">
        <v>74</v>
      </c>
      <c r="AF990" t="s">
        <v>74</v>
      </c>
      <c r="AG990">
        <v>33</v>
      </c>
      <c r="AH990">
        <v>3</v>
      </c>
      <c r="AI990">
        <v>3</v>
      </c>
      <c r="AJ990">
        <v>0</v>
      </c>
      <c r="AK990">
        <v>1</v>
      </c>
      <c r="AL990" t="s">
        <v>1295</v>
      </c>
      <c r="AM990" t="s">
        <v>1296</v>
      </c>
      <c r="AN990" t="s">
        <v>1297</v>
      </c>
      <c r="AO990" t="s">
        <v>10231</v>
      </c>
      <c r="AP990" t="s">
        <v>74</v>
      </c>
      <c r="AQ990" t="s">
        <v>74</v>
      </c>
      <c r="AR990" t="s">
        <v>10232</v>
      </c>
      <c r="AS990" t="s">
        <v>10233</v>
      </c>
      <c r="AT990" t="s">
        <v>89</v>
      </c>
      <c r="AU990">
        <v>1993</v>
      </c>
      <c r="AV990">
        <v>27</v>
      </c>
      <c r="AW990">
        <v>5</v>
      </c>
      <c r="AX990" t="s">
        <v>74</v>
      </c>
      <c r="AY990" t="s">
        <v>74</v>
      </c>
      <c r="AZ990" t="s">
        <v>74</v>
      </c>
      <c r="BA990" t="s">
        <v>74</v>
      </c>
      <c r="BB990">
        <v>230</v>
      </c>
      <c r="BC990">
        <v>236</v>
      </c>
      <c r="BD990" t="s">
        <v>74</v>
      </c>
      <c r="BE990" t="s">
        <v>10234</v>
      </c>
      <c r="BF990" t="str">
        <f>HYPERLINK("http://dx.doi.org/10.1002/ciuz.19930270503","http://dx.doi.org/10.1002/ciuz.19930270503")</f>
        <v>http://dx.doi.org/10.1002/ciuz.19930270503</v>
      </c>
      <c r="BG990" t="s">
        <v>74</v>
      </c>
      <c r="BH990" t="s">
        <v>74</v>
      </c>
      <c r="BI990">
        <v>7</v>
      </c>
      <c r="BJ990" t="s">
        <v>201</v>
      </c>
      <c r="BK990" t="s">
        <v>93</v>
      </c>
      <c r="BL990" t="s">
        <v>202</v>
      </c>
      <c r="BM990" t="s">
        <v>10235</v>
      </c>
      <c r="BN990" t="s">
        <v>74</v>
      </c>
      <c r="BO990" t="s">
        <v>74</v>
      </c>
      <c r="BP990" t="s">
        <v>74</v>
      </c>
      <c r="BQ990" t="s">
        <v>74</v>
      </c>
      <c r="BR990" t="s">
        <v>96</v>
      </c>
      <c r="BS990" t="s">
        <v>10236</v>
      </c>
      <c r="BT990" t="str">
        <f>HYPERLINK("https%3A%2F%2Fwww.webofscience.com%2Fwos%2Fwoscc%2Ffull-record%2FWOS:A1993MK24300001","View Full Record in Web of Science")</f>
        <v>View Full Record in Web of Science</v>
      </c>
    </row>
    <row r="991" spans="1:72" x14ac:dyDescent="0.15">
      <c r="A991" t="s">
        <v>72</v>
      </c>
      <c r="B991" t="s">
        <v>10237</v>
      </c>
      <c r="C991" t="s">
        <v>74</v>
      </c>
      <c r="D991" t="s">
        <v>74</v>
      </c>
      <c r="E991" t="s">
        <v>74</v>
      </c>
      <c r="F991" t="s">
        <v>10237</v>
      </c>
      <c r="G991" t="s">
        <v>74</v>
      </c>
      <c r="H991" t="s">
        <v>74</v>
      </c>
      <c r="I991" t="s">
        <v>10238</v>
      </c>
      <c r="J991" t="s">
        <v>10239</v>
      </c>
      <c r="K991" t="s">
        <v>74</v>
      </c>
      <c r="L991" t="s">
        <v>74</v>
      </c>
      <c r="M991" t="s">
        <v>77</v>
      </c>
      <c r="N991" t="s">
        <v>78</v>
      </c>
      <c r="O991" t="s">
        <v>74</v>
      </c>
      <c r="P991" t="s">
        <v>74</v>
      </c>
      <c r="Q991" t="s">
        <v>74</v>
      </c>
      <c r="R991" t="s">
        <v>74</v>
      </c>
      <c r="S991" t="s">
        <v>74</v>
      </c>
      <c r="T991" t="s">
        <v>74</v>
      </c>
      <c r="U991" t="s">
        <v>10240</v>
      </c>
      <c r="V991" t="s">
        <v>10241</v>
      </c>
      <c r="W991" t="s">
        <v>10242</v>
      </c>
      <c r="X991" t="s">
        <v>10243</v>
      </c>
      <c r="Y991" t="s">
        <v>10244</v>
      </c>
      <c r="Z991" t="s">
        <v>74</v>
      </c>
      <c r="AA991" t="s">
        <v>74</v>
      </c>
      <c r="AB991" t="s">
        <v>74</v>
      </c>
      <c r="AC991" t="s">
        <v>74</v>
      </c>
      <c r="AD991" t="s">
        <v>74</v>
      </c>
      <c r="AE991" t="s">
        <v>74</v>
      </c>
      <c r="AF991" t="s">
        <v>74</v>
      </c>
      <c r="AG991">
        <v>32</v>
      </c>
      <c r="AH991">
        <v>15</v>
      </c>
      <c r="AI991">
        <v>15</v>
      </c>
      <c r="AJ991">
        <v>0</v>
      </c>
      <c r="AK991">
        <v>4</v>
      </c>
      <c r="AL991" t="s">
        <v>108</v>
      </c>
      <c r="AM991" t="s">
        <v>109</v>
      </c>
      <c r="AN991" t="s">
        <v>127</v>
      </c>
      <c r="AO991" t="s">
        <v>10245</v>
      </c>
      <c r="AP991" t="s">
        <v>74</v>
      </c>
      <c r="AQ991" t="s">
        <v>74</v>
      </c>
      <c r="AR991" t="s">
        <v>10246</v>
      </c>
      <c r="AS991" t="s">
        <v>10247</v>
      </c>
      <c r="AT991" t="s">
        <v>89</v>
      </c>
      <c r="AU991">
        <v>1993</v>
      </c>
      <c r="AV991">
        <v>106</v>
      </c>
      <c r="AW991">
        <v>2</v>
      </c>
      <c r="AX991" t="s">
        <v>74</v>
      </c>
      <c r="AY991" t="s">
        <v>74</v>
      </c>
      <c r="AZ991" t="s">
        <v>74</v>
      </c>
      <c r="BA991" t="s">
        <v>74</v>
      </c>
      <c r="BB991">
        <v>549</v>
      </c>
      <c r="BC991">
        <v>553</v>
      </c>
      <c r="BD991" t="s">
        <v>74</v>
      </c>
      <c r="BE991" t="s">
        <v>10248</v>
      </c>
      <c r="BF991" t="str">
        <f>HYPERLINK("http://dx.doi.org/10.1016/0742-8413(93)90177-M","http://dx.doi.org/10.1016/0742-8413(93)90177-M")</f>
        <v>http://dx.doi.org/10.1016/0742-8413(93)90177-M</v>
      </c>
      <c r="BG991" t="s">
        <v>74</v>
      </c>
      <c r="BH991" t="s">
        <v>74</v>
      </c>
      <c r="BI991">
        <v>5</v>
      </c>
      <c r="BJ991" t="s">
        <v>10249</v>
      </c>
      <c r="BK991" t="s">
        <v>93</v>
      </c>
      <c r="BL991" t="s">
        <v>10249</v>
      </c>
      <c r="BM991" t="s">
        <v>10250</v>
      </c>
      <c r="BN991" t="s">
        <v>74</v>
      </c>
      <c r="BO991" t="s">
        <v>74</v>
      </c>
      <c r="BP991" t="s">
        <v>74</v>
      </c>
      <c r="BQ991" t="s">
        <v>74</v>
      </c>
      <c r="BR991" t="s">
        <v>96</v>
      </c>
      <c r="BS991" t="s">
        <v>10251</v>
      </c>
      <c r="BT991" t="str">
        <f>HYPERLINK("https%3A%2F%2Fwww.webofscience.com%2Fwos%2Fwoscc%2Ffull-record%2FWOS:A1993MJ43400042","View Full Record in Web of Science")</f>
        <v>View Full Record in Web of Science</v>
      </c>
    </row>
    <row r="992" spans="1:72" x14ac:dyDescent="0.15">
      <c r="A992" t="s">
        <v>72</v>
      </c>
      <c r="B992" t="s">
        <v>10252</v>
      </c>
      <c r="C992" t="s">
        <v>74</v>
      </c>
      <c r="D992" t="s">
        <v>74</v>
      </c>
      <c r="E992" t="s">
        <v>74</v>
      </c>
      <c r="F992" t="s">
        <v>10252</v>
      </c>
      <c r="G992" t="s">
        <v>74</v>
      </c>
      <c r="H992" t="s">
        <v>74</v>
      </c>
      <c r="I992" t="s">
        <v>10253</v>
      </c>
      <c r="J992" t="s">
        <v>10254</v>
      </c>
      <c r="K992" t="s">
        <v>74</v>
      </c>
      <c r="L992" t="s">
        <v>74</v>
      </c>
      <c r="M992" t="s">
        <v>77</v>
      </c>
      <c r="N992" t="s">
        <v>78</v>
      </c>
      <c r="O992" t="s">
        <v>74</v>
      </c>
      <c r="P992" t="s">
        <v>74</v>
      </c>
      <c r="Q992" t="s">
        <v>74</v>
      </c>
      <c r="R992" t="s">
        <v>74</v>
      </c>
      <c r="S992" t="s">
        <v>74</v>
      </c>
      <c r="T992" t="s">
        <v>74</v>
      </c>
      <c r="U992" t="s">
        <v>10255</v>
      </c>
      <c r="V992" t="s">
        <v>10256</v>
      </c>
      <c r="W992" t="s">
        <v>74</v>
      </c>
      <c r="X992" t="s">
        <v>74</v>
      </c>
      <c r="Y992" t="s">
        <v>10257</v>
      </c>
      <c r="Z992" t="s">
        <v>74</v>
      </c>
      <c r="AA992" t="s">
        <v>74</v>
      </c>
      <c r="AB992" t="s">
        <v>74</v>
      </c>
      <c r="AC992" t="s">
        <v>74</v>
      </c>
      <c r="AD992" t="s">
        <v>74</v>
      </c>
      <c r="AE992" t="s">
        <v>74</v>
      </c>
      <c r="AF992" t="s">
        <v>74</v>
      </c>
      <c r="AG992">
        <v>23</v>
      </c>
      <c r="AH992">
        <v>28</v>
      </c>
      <c r="AI992">
        <v>33</v>
      </c>
      <c r="AJ992">
        <v>0</v>
      </c>
      <c r="AK992">
        <v>6</v>
      </c>
      <c r="AL992" t="s">
        <v>6948</v>
      </c>
      <c r="AM992" t="s">
        <v>84</v>
      </c>
      <c r="AN992" t="s">
        <v>6949</v>
      </c>
      <c r="AO992" t="s">
        <v>10258</v>
      </c>
      <c r="AP992" t="s">
        <v>10259</v>
      </c>
      <c r="AQ992" t="s">
        <v>74</v>
      </c>
      <c r="AR992" t="s">
        <v>10246</v>
      </c>
      <c r="AS992" t="s">
        <v>10260</v>
      </c>
      <c r="AT992" t="s">
        <v>89</v>
      </c>
      <c r="AU992">
        <v>1993</v>
      </c>
      <c r="AV992">
        <v>106</v>
      </c>
      <c r="AW992">
        <v>2</v>
      </c>
      <c r="AX992" t="s">
        <v>74</v>
      </c>
      <c r="AY992" t="s">
        <v>74</v>
      </c>
      <c r="AZ992" t="s">
        <v>74</v>
      </c>
      <c r="BA992" t="s">
        <v>74</v>
      </c>
      <c r="BB992">
        <v>333</v>
      </c>
      <c r="BC992">
        <v>336</v>
      </c>
      <c r="BD992" t="s">
        <v>74</v>
      </c>
      <c r="BE992" t="s">
        <v>10261</v>
      </c>
      <c r="BF992" t="str">
        <f>HYPERLINK("http://dx.doi.org/10.1016/0742-8413(93)90142-8","http://dx.doi.org/10.1016/0742-8413(93)90142-8")</f>
        <v>http://dx.doi.org/10.1016/0742-8413(93)90142-8</v>
      </c>
      <c r="BG992" t="s">
        <v>74</v>
      </c>
      <c r="BH992" t="s">
        <v>74</v>
      </c>
      <c r="BI992">
        <v>4</v>
      </c>
      <c r="BJ992" t="s">
        <v>10249</v>
      </c>
      <c r="BK992" t="s">
        <v>93</v>
      </c>
      <c r="BL992" t="s">
        <v>10249</v>
      </c>
      <c r="BM992" t="s">
        <v>10250</v>
      </c>
      <c r="BN992" t="s">
        <v>74</v>
      </c>
      <c r="BO992" t="s">
        <v>74</v>
      </c>
      <c r="BP992" t="s">
        <v>74</v>
      </c>
      <c r="BQ992" t="s">
        <v>74</v>
      </c>
      <c r="BR992" t="s">
        <v>96</v>
      </c>
      <c r="BS992" t="s">
        <v>10262</v>
      </c>
      <c r="BT992" t="str">
        <f>HYPERLINK("https%3A%2F%2Fwww.webofscience.com%2Fwos%2Fwoscc%2Ffull-record%2FWOS:A1993MJ43400007","View Full Record in Web of Science")</f>
        <v>View Full Record in Web of Science</v>
      </c>
    </row>
    <row r="993" spans="1:72" x14ac:dyDescent="0.15">
      <c r="A993" t="s">
        <v>72</v>
      </c>
      <c r="B993" t="s">
        <v>10263</v>
      </c>
      <c r="C993" t="s">
        <v>74</v>
      </c>
      <c r="D993" t="s">
        <v>74</v>
      </c>
      <c r="E993" t="s">
        <v>74</v>
      </c>
      <c r="F993" t="s">
        <v>10263</v>
      </c>
      <c r="G993" t="s">
        <v>74</v>
      </c>
      <c r="H993" t="s">
        <v>74</v>
      </c>
      <c r="I993" t="s">
        <v>10264</v>
      </c>
      <c r="J993" t="s">
        <v>10265</v>
      </c>
      <c r="K993" t="s">
        <v>74</v>
      </c>
      <c r="L993" t="s">
        <v>74</v>
      </c>
      <c r="M993" t="s">
        <v>77</v>
      </c>
      <c r="N993" t="s">
        <v>78</v>
      </c>
      <c r="O993" t="s">
        <v>74</v>
      </c>
      <c r="P993" t="s">
        <v>74</v>
      </c>
      <c r="Q993" t="s">
        <v>74</v>
      </c>
      <c r="R993" t="s">
        <v>74</v>
      </c>
      <c r="S993" t="s">
        <v>74</v>
      </c>
      <c r="T993" t="s">
        <v>74</v>
      </c>
      <c r="U993" t="s">
        <v>74</v>
      </c>
      <c r="V993" t="s">
        <v>10266</v>
      </c>
      <c r="W993" t="s">
        <v>74</v>
      </c>
      <c r="X993" t="s">
        <v>74</v>
      </c>
      <c r="Y993" t="s">
        <v>10267</v>
      </c>
      <c r="Z993" t="s">
        <v>74</v>
      </c>
      <c r="AA993" t="s">
        <v>74</v>
      </c>
      <c r="AB993" t="s">
        <v>74</v>
      </c>
      <c r="AC993" t="s">
        <v>74</v>
      </c>
      <c r="AD993" t="s">
        <v>74</v>
      </c>
      <c r="AE993" t="s">
        <v>74</v>
      </c>
      <c r="AF993" t="s">
        <v>74</v>
      </c>
      <c r="AG993">
        <v>0</v>
      </c>
      <c r="AH993">
        <v>3</v>
      </c>
      <c r="AI993">
        <v>3</v>
      </c>
      <c r="AJ993">
        <v>2</v>
      </c>
      <c r="AK993">
        <v>2</v>
      </c>
      <c r="AL993" t="s">
        <v>3781</v>
      </c>
      <c r="AM993" t="s">
        <v>1877</v>
      </c>
      <c r="AN993" t="s">
        <v>3782</v>
      </c>
      <c r="AO993" t="s">
        <v>10268</v>
      </c>
      <c r="AP993" t="s">
        <v>74</v>
      </c>
      <c r="AQ993" t="s">
        <v>74</v>
      </c>
      <c r="AR993" t="s">
        <v>10269</v>
      </c>
      <c r="AS993" t="s">
        <v>10270</v>
      </c>
      <c r="AT993" t="s">
        <v>89</v>
      </c>
      <c r="AU993">
        <v>1993</v>
      </c>
      <c r="AV993">
        <v>14</v>
      </c>
      <c r="AW993">
        <v>4</v>
      </c>
      <c r="AX993" t="s">
        <v>74</v>
      </c>
      <c r="AY993" t="s">
        <v>74</v>
      </c>
      <c r="AZ993" t="s">
        <v>74</v>
      </c>
      <c r="BA993" t="s">
        <v>74</v>
      </c>
      <c r="BB993">
        <v>337</v>
      </c>
      <c r="BC993">
        <v>340</v>
      </c>
      <c r="BD993" t="s">
        <v>74</v>
      </c>
      <c r="BE993" t="s">
        <v>74</v>
      </c>
      <c r="BF993" t="s">
        <v>74</v>
      </c>
      <c r="BG993" t="s">
        <v>74</v>
      </c>
      <c r="BH993" t="s">
        <v>74</v>
      </c>
      <c r="BI993">
        <v>4</v>
      </c>
      <c r="BJ993" t="s">
        <v>5014</v>
      </c>
      <c r="BK993" t="s">
        <v>93</v>
      </c>
      <c r="BL993" t="s">
        <v>5014</v>
      </c>
      <c r="BM993" t="s">
        <v>10271</v>
      </c>
      <c r="BN993" t="s">
        <v>74</v>
      </c>
      <c r="BO993" t="s">
        <v>74</v>
      </c>
      <c r="BP993" t="s">
        <v>74</v>
      </c>
      <c r="BQ993" t="s">
        <v>74</v>
      </c>
      <c r="BR993" t="s">
        <v>96</v>
      </c>
      <c r="BS993" t="s">
        <v>10272</v>
      </c>
      <c r="BT993" t="str">
        <f>HYPERLINK("https%3A%2F%2Fwww.webofscience.com%2Fwos%2Fwoscc%2Ffull-record%2FWOS:A1993MJ47900002","View Full Record in Web of Science")</f>
        <v>View Full Record in Web of Science</v>
      </c>
    </row>
    <row r="994" spans="1:72" x14ac:dyDescent="0.15">
      <c r="A994" t="s">
        <v>72</v>
      </c>
      <c r="B994" t="s">
        <v>10273</v>
      </c>
      <c r="C994" t="s">
        <v>74</v>
      </c>
      <c r="D994" t="s">
        <v>74</v>
      </c>
      <c r="E994" t="s">
        <v>74</v>
      </c>
      <c r="F994" t="s">
        <v>10273</v>
      </c>
      <c r="G994" t="s">
        <v>74</v>
      </c>
      <c r="H994" t="s">
        <v>74</v>
      </c>
      <c r="I994" t="s">
        <v>10274</v>
      </c>
      <c r="J994" t="s">
        <v>713</v>
      </c>
      <c r="K994" t="s">
        <v>74</v>
      </c>
      <c r="L994" t="s">
        <v>74</v>
      </c>
      <c r="M994" t="s">
        <v>77</v>
      </c>
      <c r="N994" t="s">
        <v>78</v>
      </c>
      <c r="O994" t="s">
        <v>74</v>
      </c>
      <c r="P994" t="s">
        <v>74</v>
      </c>
      <c r="Q994" t="s">
        <v>74</v>
      </c>
      <c r="R994" t="s">
        <v>74</v>
      </c>
      <c r="S994" t="s">
        <v>74</v>
      </c>
      <c r="T994" t="s">
        <v>74</v>
      </c>
      <c r="U994" t="s">
        <v>10275</v>
      </c>
      <c r="V994" t="s">
        <v>10276</v>
      </c>
      <c r="W994" t="s">
        <v>74</v>
      </c>
      <c r="X994" t="s">
        <v>74</v>
      </c>
      <c r="Y994" t="s">
        <v>10277</v>
      </c>
      <c r="Z994" t="s">
        <v>74</v>
      </c>
      <c r="AA994" t="s">
        <v>74</v>
      </c>
      <c r="AB994" t="s">
        <v>74</v>
      </c>
      <c r="AC994" t="s">
        <v>74</v>
      </c>
      <c r="AD994" t="s">
        <v>74</v>
      </c>
      <c r="AE994" t="s">
        <v>74</v>
      </c>
      <c r="AF994" t="s">
        <v>74</v>
      </c>
      <c r="AG994">
        <v>55</v>
      </c>
      <c r="AH994">
        <v>123</v>
      </c>
      <c r="AI994">
        <v>132</v>
      </c>
      <c r="AJ994">
        <v>1</v>
      </c>
      <c r="AK994">
        <v>17</v>
      </c>
      <c r="AL994" t="s">
        <v>108</v>
      </c>
      <c r="AM994" t="s">
        <v>109</v>
      </c>
      <c r="AN994" t="s">
        <v>110</v>
      </c>
      <c r="AO994" t="s">
        <v>719</v>
      </c>
      <c r="AP994" t="s">
        <v>730</v>
      </c>
      <c r="AQ994" t="s">
        <v>74</v>
      </c>
      <c r="AR994" t="s">
        <v>720</v>
      </c>
      <c r="AS994" t="s">
        <v>721</v>
      </c>
      <c r="AT994" t="s">
        <v>89</v>
      </c>
      <c r="AU994">
        <v>1993</v>
      </c>
      <c r="AV994">
        <v>40</v>
      </c>
      <c r="AW994">
        <v>10</v>
      </c>
      <c r="AX994" t="s">
        <v>74</v>
      </c>
      <c r="AY994" t="s">
        <v>74</v>
      </c>
      <c r="AZ994" t="s">
        <v>74</v>
      </c>
      <c r="BA994" t="s">
        <v>74</v>
      </c>
      <c r="BB994">
        <v>2021</v>
      </c>
      <c r="BC994">
        <v>2042</v>
      </c>
      <c r="BD994" t="s">
        <v>74</v>
      </c>
      <c r="BE994" t="s">
        <v>10278</v>
      </c>
      <c r="BF994" t="str">
        <f>HYPERLINK("http://dx.doi.org/10.1016/0967-0637(93)90043-3","http://dx.doi.org/10.1016/0967-0637(93)90043-3")</f>
        <v>http://dx.doi.org/10.1016/0967-0637(93)90043-3</v>
      </c>
      <c r="BG994" t="s">
        <v>74</v>
      </c>
      <c r="BH994" t="s">
        <v>74</v>
      </c>
      <c r="BI994">
        <v>22</v>
      </c>
      <c r="BJ994" t="s">
        <v>364</v>
      </c>
      <c r="BK994" t="s">
        <v>93</v>
      </c>
      <c r="BL994" t="s">
        <v>364</v>
      </c>
      <c r="BM994" t="s">
        <v>10279</v>
      </c>
      <c r="BN994" t="s">
        <v>74</v>
      </c>
      <c r="BO994" t="s">
        <v>74</v>
      </c>
      <c r="BP994" t="s">
        <v>74</v>
      </c>
      <c r="BQ994" t="s">
        <v>74</v>
      </c>
      <c r="BR994" t="s">
        <v>96</v>
      </c>
      <c r="BS994" t="s">
        <v>10280</v>
      </c>
      <c r="BT994" t="str">
        <f>HYPERLINK("https%3A%2F%2Fwww.webofscience.com%2Fwos%2Fwoscc%2Ffull-record%2FWOS:A1993ME28700004","View Full Record in Web of Science")</f>
        <v>View Full Record in Web of Science</v>
      </c>
    </row>
    <row r="995" spans="1:72" x14ac:dyDescent="0.15">
      <c r="A995" t="s">
        <v>72</v>
      </c>
      <c r="B995" t="s">
        <v>10281</v>
      </c>
      <c r="C995" t="s">
        <v>74</v>
      </c>
      <c r="D995" t="s">
        <v>74</v>
      </c>
      <c r="E995" t="s">
        <v>74</v>
      </c>
      <c r="F995" t="s">
        <v>10281</v>
      </c>
      <c r="G995" t="s">
        <v>74</v>
      </c>
      <c r="H995" t="s">
        <v>74</v>
      </c>
      <c r="I995" t="s">
        <v>10282</v>
      </c>
      <c r="J995" t="s">
        <v>10283</v>
      </c>
      <c r="K995" t="s">
        <v>74</v>
      </c>
      <c r="L995" t="s">
        <v>74</v>
      </c>
      <c r="M995" t="s">
        <v>77</v>
      </c>
      <c r="N995" t="s">
        <v>78</v>
      </c>
      <c r="O995" t="s">
        <v>74</v>
      </c>
      <c r="P995" t="s">
        <v>74</v>
      </c>
      <c r="Q995" t="s">
        <v>74</v>
      </c>
      <c r="R995" t="s">
        <v>74</v>
      </c>
      <c r="S995" t="s">
        <v>74</v>
      </c>
      <c r="T995" t="s">
        <v>10284</v>
      </c>
      <c r="U995" t="s">
        <v>10285</v>
      </c>
      <c r="V995" t="s">
        <v>10286</v>
      </c>
      <c r="W995" t="s">
        <v>10287</v>
      </c>
      <c r="X995" t="s">
        <v>74</v>
      </c>
      <c r="Y995" t="s">
        <v>10288</v>
      </c>
      <c r="Z995" t="s">
        <v>74</v>
      </c>
      <c r="AA995" t="s">
        <v>74</v>
      </c>
      <c r="AB995" t="s">
        <v>74</v>
      </c>
      <c r="AC995" t="s">
        <v>74</v>
      </c>
      <c r="AD995" t="s">
        <v>74</v>
      </c>
      <c r="AE995" t="s">
        <v>74</v>
      </c>
      <c r="AF995" t="s">
        <v>74</v>
      </c>
      <c r="AG995">
        <v>21</v>
      </c>
      <c r="AH995">
        <v>15</v>
      </c>
      <c r="AI995">
        <v>18</v>
      </c>
      <c r="AJ995">
        <v>0</v>
      </c>
      <c r="AK995">
        <v>4</v>
      </c>
      <c r="AL995" t="s">
        <v>153</v>
      </c>
      <c r="AM995" t="s">
        <v>84</v>
      </c>
      <c r="AN995" t="s">
        <v>154</v>
      </c>
      <c r="AO995" t="s">
        <v>10289</v>
      </c>
      <c r="AP995" t="s">
        <v>74</v>
      </c>
      <c r="AQ995" t="s">
        <v>74</v>
      </c>
      <c r="AR995" t="s">
        <v>10290</v>
      </c>
      <c r="AS995" t="s">
        <v>10291</v>
      </c>
      <c r="AT995" t="s">
        <v>89</v>
      </c>
      <c r="AU995">
        <v>1993</v>
      </c>
      <c r="AV995">
        <v>67</v>
      </c>
      <c r="AW995">
        <v>4</v>
      </c>
      <c r="AX995" t="s">
        <v>74</v>
      </c>
      <c r="AY995" t="s">
        <v>74</v>
      </c>
      <c r="AZ995" t="s">
        <v>74</v>
      </c>
      <c r="BA995" t="s">
        <v>74</v>
      </c>
      <c r="BB995">
        <v>380</v>
      </c>
      <c r="BC995">
        <v>384</v>
      </c>
      <c r="BD995" t="s">
        <v>74</v>
      </c>
      <c r="BE995" t="s">
        <v>10292</v>
      </c>
      <c r="BF995" t="str">
        <f>HYPERLINK("http://dx.doi.org/10.1007/BF00357639","http://dx.doi.org/10.1007/BF00357639")</f>
        <v>http://dx.doi.org/10.1007/BF00357639</v>
      </c>
      <c r="BG995" t="s">
        <v>74</v>
      </c>
      <c r="BH995" t="s">
        <v>74</v>
      </c>
      <c r="BI995">
        <v>5</v>
      </c>
      <c r="BJ995" t="s">
        <v>10293</v>
      </c>
      <c r="BK995" t="s">
        <v>93</v>
      </c>
      <c r="BL995" t="s">
        <v>10293</v>
      </c>
      <c r="BM995" t="s">
        <v>10294</v>
      </c>
      <c r="BN995">
        <v>8299608</v>
      </c>
      <c r="BO995" t="s">
        <v>74</v>
      </c>
      <c r="BP995" t="s">
        <v>74</v>
      </c>
      <c r="BQ995" t="s">
        <v>74</v>
      </c>
      <c r="BR995" t="s">
        <v>96</v>
      </c>
      <c r="BS995" t="s">
        <v>10295</v>
      </c>
      <c r="BT995" t="str">
        <f>HYPERLINK("https%3A%2F%2Fwww.webofscience.com%2Fwos%2Fwoscc%2Ffull-record%2FWOS:A1993MF07200015","View Full Record in Web of Science")</f>
        <v>View Full Record in Web of Science</v>
      </c>
    </row>
    <row r="996" spans="1:72" x14ac:dyDescent="0.15">
      <c r="A996" t="s">
        <v>72</v>
      </c>
      <c r="B996" t="s">
        <v>10296</v>
      </c>
      <c r="C996" t="s">
        <v>74</v>
      </c>
      <c r="D996" t="s">
        <v>74</v>
      </c>
      <c r="E996" t="s">
        <v>74</v>
      </c>
      <c r="F996" t="s">
        <v>10296</v>
      </c>
      <c r="G996" t="s">
        <v>74</v>
      </c>
      <c r="H996" t="s">
        <v>74</v>
      </c>
      <c r="I996" t="s">
        <v>10297</v>
      </c>
      <c r="J996" t="s">
        <v>10298</v>
      </c>
      <c r="K996" t="s">
        <v>74</v>
      </c>
      <c r="L996" t="s">
        <v>74</v>
      </c>
      <c r="M996" t="s">
        <v>77</v>
      </c>
      <c r="N996" t="s">
        <v>78</v>
      </c>
      <c r="O996" t="s">
        <v>74</v>
      </c>
      <c r="P996" t="s">
        <v>74</v>
      </c>
      <c r="Q996" t="s">
        <v>74</v>
      </c>
      <c r="R996" t="s">
        <v>74</v>
      </c>
      <c r="S996" t="s">
        <v>74</v>
      </c>
      <c r="T996" t="s">
        <v>74</v>
      </c>
      <c r="U996" t="s">
        <v>10299</v>
      </c>
      <c r="V996" t="s">
        <v>10300</v>
      </c>
      <c r="W996" t="s">
        <v>74</v>
      </c>
      <c r="X996" t="s">
        <v>74</v>
      </c>
      <c r="Y996" t="s">
        <v>10301</v>
      </c>
      <c r="Z996" t="s">
        <v>74</v>
      </c>
      <c r="AA996" t="s">
        <v>74</v>
      </c>
      <c r="AB996" t="s">
        <v>74</v>
      </c>
      <c r="AC996" t="s">
        <v>74</v>
      </c>
      <c r="AD996" t="s">
        <v>74</v>
      </c>
      <c r="AE996" t="s">
        <v>74</v>
      </c>
      <c r="AF996" t="s">
        <v>74</v>
      </c>
      <c r="AG996">
        <v>26</v>
      </c>
      <c r="AH996">
        <v>17</v>
      </c>
      <c r="AI996">
        <v>20</v>
      </c>
      <c r="AJ996">
        <v>1</v>
      </c>
      <c r="AK996">
        <v>11</v>
      </c>
      <c r="AL996" t="s">
        <v>489</v>
      </c>
      <c r="AM996" t="s">
        <v>109</v>
      </c>
      <c r="AN996" t="s">
        <v>490</v>
      </c>
      <c r="AO996" t="s">
        <v>10302</v>
      </c>
      <c r="AP996" t="s">
        <v>74</v>
      </c>
      <c r="AQ996" t="s">
        <v>74</v>
      </c>
      <c r="AR996" t="s">
        <v>10303</v>
      </c>
      <c r="AS996" t="s">
        <v>10304</v>
      </c>
      <c r="AT996" t="s">
        <v>89</v>
      </c>
      <c r="AU996">
        <v>1993</v>
      </c>
      <c r="AV996">
        <v>30</v>
      </c>
      <c r="AW996">
        <v>2</v>
      </c>
      <c r="AX996" t="s">
        <v>74</v>
      </c>
      <c r="AY996" t="s">
        <v>74</v>
      </c>
      <c r="AZ996" t="s">
        <v>74</v>
      </c>
      <c r="BA996" t="s">
        <v>74</v>
      </c>
      <c r="BB996">
        <v>319</v>
      </c>
      <c r="BC996">
        <v>330</v>
      </c>
      <c r="BD996" t="s">
        <v>74</v>
      </c>
      <c r="BE996" t="s">
        <v>10305</v>
      </c>
      <c r="BF996" t="str">
        <f>HYPERLINK("http://dx.doi.org/10.1111/j.1365-2427.1993.tb00812.x","http://dx.doi.org/10.1111/j.1365-2427.1993.tb00812.x")</f>
        <v>http://dx.doi.org/10.1111/j.1365-2427.1993.tb00812.x</v>
      </c>
      <c r="BG996" t="s">
        <v>74</v>
      </c>
      <c r="BH996" t="s">
        <v>74</v>
      </c>
      <c r="BI996">
        <v>12</v>
      </c>
      <c r="BJ996" t="s">
        <v>1328</v>
      </c>
      <c r="BK996" t="s">
        <v>93</v>
      </c>
      <c r="BL996" t="s">
        <v>1329</v>
      </c>
      <c r="BM996" t="s">
        <v>10306</v>
      </c>
      <c r="BN996" t="s">
        <v>74</v>
      </c>
      <c r="BO996" t="s">
        <v>74</v>
      </c>
      <c r="BP996" t="s">
        <v>74</v>
      </c>
      <c r="BQ996" t="s">
        <v>74</v>
      </c>
      <c r="BR996" t="s">
        <v>96</v>
      </c>
      <c r="BS996" t="s">
        <v>10307</v>
      </c>
      <c r="BT996" t="str">
        <f>HYPERLINK("https%3A%2F%2Fwww.webofscience.com%2Fwos%2Fwoscc%2Ffull-record%2FWOS:A1993MF40100012","View Full Record in Web of Science")</f>
        <v>View Full Record in Web of Science</v>
      </c>
    </row>
    <row r="997" spans="1:72" x14ac:dyDescent="0.15">
      <c r="A997" t="s">
        <v>72</v>
      </c>
      <c r="B997" t="s">
        <v>10308</v>
      </c>
      <c r="C997" t="s">
        <v>74</v>
      </c>
      <c r="D997" t="s">
        <v>74</v>
      </c>
      <c r="E997" t="s">
        <v>74</v>
      </c>
      <c r="F997" t="s">
        <v>10308</v>
      </c>
      <c r="G997" t="s">
        <v>74</v>
      </c>
      <c r="H997" t="s">
        <v>74</v>
      </c>
      <c r="I997" t="s">
        <v>10309</v>
      </c>
      <c r="J997" t="s">
        <v>3223</v>
      </c>
      <c r="K997" t="s">
        <v>74</v>
      </c>
      <c r="L997" t="s">
        <v>74</v>
      </c>
      <c r="M997" t="s">
        <v>77</v>
      </c>
      <c r="N997" t="s">
        <v>78</v>
      </c>
      <c r="O997" t="s">
        <v>74</v>
      </c>
      <c r="P997" t="s">
        <v>74</v>
      </c>
      <c r="Q997" t="s">
        <v>74</v>
      </c>
      <c r="R997" t="s">
        <v>74</v>
      </c>
      <c r="S997" t="s">
        <v>74</v>
      </c>
      <c r="T997" t="s">
        <v>10310</v>
      </c>
      <c r="U997" t="s">
        <v>74</v>
      </c>
      <c r="V997" t="s">
        <v>10311</v>
      </c>
      <c r="W997" t="s">
        <v>74</v>
      </c>
      <c r="X997" t="s">
        <v>74</v>
      </c>
      <c r="Y997" t="s">
        <v>7363</v>
      </c>
      <c r="Z997" t="s">
        <v>74</v>
      </c>
      <c r="AA997" t="s">
        <v>74</v>
      </c>
      <c r="AB997" t="s">
        <v>10312</v>
      </c>
      <c r="AC997" t="s">
        <v>74</v>
      </c>
      <c r="AD997" t="s">
        <v>74</v>
      </c>
      <c r="AE997" t="s">
        <v>74</v>
      </c>
      <c r="AF997" t="s">
        <v>74</v>
      </c>
      <c r="AG997">
        <v>0</v>
      </c>
      <c r="AH997">
        <v>35</v>
      </c>
      <c r="AI997">
        <v>40</v>
      </c>
      <c r="AJ997">
        <v>0</v>
      </c>
      <c r="AK997">
        <v>11</v>
      </c>
      <c r="AL997" t="s">
        <v>489</v>
      </c>
      <c r="AM997" t="s">
        <v>109</v>
      </c>
      <c r="AN997" t="s">
        <v>490</v>
      </c>
      <c r="AO997" t="s">
        <v>3227</v>
      </c>
      <c r="AP997" t="s">
        <v>74</v>
      </c>
      <c r="AQ997" t="s">
        <v>74</v>
      </c>
      <c r="AR997" t="s">
        <v>3228</v>
      </c>
      <c r="AS997" t="s">
        <v>3229</v>
      </c>
      <c r="AT997" t="s">
        <v>89</v>
      </c>
      <c r="AU997">
        <v>1993</v>
      </c>
      <c r="AV997">
        <v>7</v>
      </c>
      <c r="AW997">
        <v>5</v>
      </c>
      <c r="AX997" t="s">
        <v>74</v>
      </c>
      <c r="AY997" t="s">
        <v>74</v>
      </c>
      <c r="AZ997" t="s">
        <v>74</v>
      </c>
      <c r="BA997" t="s">
        <v>74</v>
      </c>
      <c r="BB997">
        <v>578</v>
      </c>
      <c r="BC997">
        <v>584</v>
      </c>
      <c r="BD997" t="s">
        <v>74</v>
      </c>
      <c r="BE997" t="s">
        <v>10313</v>
      </c>
      <c r="BF997" t="str">
        <f>HYPERLINK("http://dx.doi.org/10.2307/2390134","http://dx.doi.org/10.2307/2390134")</f>
        <v>http://dx.doi.org/10.2307/2390134</v>
      </c>
      <c r="BG997" t="s">
        <v>74</v>
      </c>
      <c r="BH997" t="s">
        <v>74</v>
      </c>
      <c r="BI997">
        <v>7</v>
      </c>
      <c r="BJ997" t="s">
        <v>92</v>
      </c>
      <c r="BK997" t="s">
        <v>93</v>
      </c>
      <c r="BL997" t="s">
        <v>94</v>
      </c>
      <c r="BM997" t="s">
        <v>10314</v>
      </c>
      <c r="BN997" t="s">
        <v>74</v>
      </c>
      <c r="BO997" t="s">
        <v>74</v>
      </c>
      <c r="BP997" t="s">
        <v>74</v>
      </c>
      <c r="BQ997" t="s">
        <v>74</v>
      </c>
      <c r="BR997" t="s">
        <v>96</v>
      </c>
      <c r="BS997" t="s">
        <v>10315</v>
      </c>
      <c r="BT997" t="str">
        <f>HYPERLINK("https%3A%2F%2Fwww.webofscience.com%2Fwos%2Fwoscc%2Ffull-record%2FWOS:A1993MF04200009","View Full Record in Web of Science")</f>
        <v>View Full Record in Web of Science</v>
      </c>
    </row>
    <row r="998" spans="1:72" x14ac:dyDescent="0.15">
      <c r="A998" t="s">
        <v>72</v>
      </c>
      <c r="B998" t="s">
        <v>10316</v>
      </c>
      <c r="C998" t="s">
        <v>74</v>
      </c>
      <c r="D998" t="s">
        <v>74</v>
      </c>
      <c r="E998" t="s">
        <v>74</v>
      </c>
      <c r="F998" t="s">
        <v>10316</v>
      </c>
      <c r="G998" t="s">
        <v>74</v>
      </c>
      <c r="H998" t="s">
        <v>74</v>
      </c>
      <c r="I998" t="s">
        <v>10317</v>
      </c>
      <c r="J998" t="s">
        <v>780</v>
      </c>
      <c r="K998" t="s">
        <v>74</v>
      </c>
      <c r="L998" t="s">
        <v>74</v>
      </c>
      <c r="M998" t="s">
        <v>77</v>
      </c>
      <c r="N998" t="s">
        <v>78</v>
      </c>
      <c r="O998" t="s">
        <v>74</v>
      </c>
      <c r="P998" t="s">
        <v>74</v>
      </c>
      <c r="Q998" t="s">
        <v>74</v>
      </c>
      <c r="R998" t="s">
        <v>74</v>
      </c>
      <c r="S998" t="s">
        <v>74</v>
      </c>
      <c r="T998" t="s">
        <v>74</v>
      </c>
      <c r="U998" t="s">
        <v>10318</v>
      </c>
      <c r="V998" t="s">
        <v>10319</v>
      </c>
      <c r="W998" t="s">
        <v>10320</v>
      </c>
      <c r="X998" t="s">
        <v>10321</v>
      </c>
      <c r="Y998" t="s">
        <v>10322</v>
      </c>
      <c r="Z998" t="s">
        <v>74</v>
      </c>
      <c r="AA998" t="s">
        <v>74</v>
      </c>
      <c r="AB998" t="s">
        <v>74</v>
      </c>
      <c r="AC998" t="s">
        <v>74</v>
      </c>
      <c r="AD998" t="s">
        <v>74</v>
      </c>
      <c r="AE998" t="s">
        <v>74</v>
      </c>
      <c r="AF998" t="s">
        <v>74</v>
      </c>
      <c r="AG998">
        <v>43</v>
      </c>
      <c r="AH998">
        <v>96</v>
      </c>
      <c r="AI998">
        <v>108</v>
      </c>
      <c r="AJ998">
        <v>0</v>
      </c>
      <c r="AK998">
        <v>12</v>
      </c>
      <c r="AL998" t="s">
        <v>108</v>
      </c>
      <c r="AM998" t="s">
        <v>109</v>
      </c>
      <c r="AN998" t="s">
        <v>127</v>
      </c>
      <c r="AO998" t="s">
        <v>786</v>
      </c>
      <c r="AP998" t="s">
        <v>74</v>
      </c>
      <c r="AQ998" t="s">
        <v>74</v>
      </c>
      <c r="AR998" t="s">
        <v>787</v>
      </c>
      <c r="AS998" t="s">
        <v>788</v>
      </c>
      <c r="AT998" t="s">
        <v>89</v>
      </c>
      <c r="AU998">
        <v>1993</v>
      </c>
      <c r="AV998">
        <v>57</v>
      </c>
      <c r="AW998">
        <v>19</v>
      </c>
      <c r="AX998" t="s">
        <v>74</v>
      </c>
      <c r="AY998" t="s">
        <v>74</v>
      </c>
      <c r="AZ998" t="s">
        <v>74</v>
      </c>
      <c r="BA998" t="s">
        <v>74</v>
      </c>
      <c r="BB998">
        <v>4769</v>
      </c>
      <c r="BC998">
        <v>4783</v>
      </c>
      <c r="BD998" t="s">
        <v>74</v>
      </c>
      <c r="BE998" t="s">
        <v>10323</v>
      </c>
      <c r="BF998" t="str">
        <f>HYPERLINK("http://dx.doi.org/10.1016/0016-7037(93)90199-7","http://dx.doi.org/10.1016/0016-7037(93)90199-7")</f>
        <v>http://dx.doi.org/10.1016/0016-7037(93)90199-7</v>
      </c>
      <c r="BG998" t="s">
        <v>74</v>
      </c>
      <c r="BH998" t="s">
        <v>74</v>
      </c>
      <c r="BI998">
        <v>15</v>
      </c>
      <c r="BJ998" t="s">
        <v>265</v>
      </c>
      <c r="BK998" t="s">
        <v>93</v>
      </c>
      <c r="BL998" t="s">
        <v>265</v>
      </c>
      <c r="BM998" t="s">
        <v>10324</v>
      </c>
      <c r="BN998" t="s">
        <v>74</v>
      </c>
      <c r="BO998" t="s">
        <v>74</v>
      </c>
      <c r="BP998" t="s">
        <v>74</v>
      </c>
      <c r="BQ998" t="s">
        <v>74</v>
      </c>
      <c r="BR998" t="s">
        <v>96</v>
      </c>
      <c r="BS998" t="s">
        <v>10325</v>
      </c>
      <c r="BT998" t="str">
        <f>HYPERLINK("https%3A%2F%2Fwww.webofscience.com%2Fwos%2Fwoscc%2Ffull-record%2FWOS:A1993MD26500019","View Full Record in Web of Science")</f>
        <v>View Full Record in Web of Science</v>
      </c>
    </row>
    <row r="999" spans="1:72" x14ac:dyDescent="0.15">
      <c r="A999" t="s">
        <v>72</v>
      </c>
      <c r="B999" t="s">
        <v>4643</v>
      </c>
      <c r="C999" t="s">
        <v>74</v>
      </c>
      <c r="D999" t="s">
        <v>74</v>
      </c>
      <c r="E999" t="s">
        <v>74</v>
      </c>
      <c r="F999" t="s">
        <v>4643</v>
      </c>
      <c r="G999" t="s">
        <v>74</v>
      </c>
      <c r="H999" t="s">
        <v>74</v>
      </c>
      <c r="I999" t="s">
        <v>10326</v>
      </c>
      <c r="J999" t="s">
        <v>806</v>
      </c>
      <c r="K999" t="s">
        <v>74</v>
      </c>
      <c r="L999" t="s">
        <v>74</v>
      </c>
      <c r="M999" t="s">
        <v>77</v>
      </c>
      <c r="N999" t="s">
        <v>78</v>
      </c>
      <c r="O999" t="s">
        <v>74</v>
      </c>
      <c r="P999" t="s">
        <v>74</v>
      </c>
      <c r="Q999" t="s">
        <v>74</v>
      </c>
      <c r="R999" t="s">
        <v>74</v>
      </c>
      <c r="S999" t="s">
        <v>74</v>
      </c>
      <c r="T999" t="s">
        <v>74</v>
      </c>
      <c r="U999" t="s">
        <v>10327</v>
      </c>
      <c r="V999" t="s">
        <v>10328</v>
      </c>
      <c r="W999" t="s">
        <v>4647</v>
      </c>
      <c r="X999" t="s">
        <v>4648</v>
      </c>
      <c r="Y999" t="s">
        <v>4649</v>
      </c>
      <c r="Z999" t="s">
        <v>74</v>
      </c>
      <c r="AA999" t="s">
        <v>74</v>
      </c>
      <c r="AB999" t="s">
        <v>74</v>
      </c>
      <c r="AC999" t="s">
        <v>74</v>
      </c>
      <c r="AD999" t="s">
        <v>74</v>
      </c>
      <c r="AE999" t="s">
        <v>74</v>
      </c>
      <c r="AF999" t="s">
        <v>74</v>
      </c>
      <c r="AG999">
        <v>28</v>
      </c>
      <c r="AH999">
        <v>65</v>
      </c>
      <c r="AI999">
        <v>74</v>
      </c>
      <c r="AJ999">
        <v>0</v>
      </c>
      <c r="AK999">
        <v>24</v>
      </c>
      <c r="AL999" t="s">
        <v>813</v>
      </c>
      <c r="AM999" t="s">
        <v>814</v>
      </c>
      <c r="AN999" t="s">
        <v>815</v>
      </c>
      <c r="AO999" t="s">
        <v>816</v>
      </c>
      <c r="AP999" t="s">
        <v>74</v>
      </c>
      <c r="AQ999" t="s">
        <v>74</v>
      </c>
      <c r="AR999" t="s">
        <v>806</v>
      </c>
      <c r="AS999" t="s">
        <v>188</v>
      </c>
      <c r="AT999" t="s">
        <v>89</v>
      </c>
      <c r="AU999">
        <v>1993</v>
      </c>
      <c r="AV999">
        <v>21</v>
      </c>
      <c r="AW999">
        <v>10</v>
      </c>
      <c r="AX999" t="s">
        <v>74</v>
      </c>
      <c r="AY999" t="s">
        <v>74</v>
      </c>
      <c r="AZ999" t="s">
        <v>74</v>
      </c>
      <c r="BA999" t="s">
        <v>74</v>
      </c>
      <c r="BB999">
        <v>877</v>
      </c>
      <c r="BC999">
        <v>880</v>
      </c>
      <c r="BD999" t="s">
        <v>74</v>
      </c>
      <c r="BE999" t="s">
        <v>10329</v>
      </c>
      <c r="BF999" t="str">
        <f>HYPERLINK("http://dx.doi.org/10.1130/0091-7613(1993)021&lt;0877:RBMFDA&gt;2.3.CO;2","http://dx.doi.org/10.1130/0091-7613(1993)021&lt;0877:RBMFDA&gt;2.3.CO;2")</f>
        <v>http://dx.doi.org/10.1130/0091-7613(1993)021&lt;0877:RBMFDA&gt;2.3.CO;2</v>
      </c>
      <c r="BG999" t="s">
        <v>74</v>
      </c>
      <c r="BH999" t="s">
        <v>74</v>
      </c>
      <c r="BI999">
        <v>4</v>
      </c>
      <c r="BJ999" t="s">
        <v>188</v>
      </c>
      <c r="BK999" t="s">
        <v>93</v>
      </c>
      <c r="BL999" t="s">
        <v>188</v>
      </c>
      <c r="BM999" t="s">
        <v>10330</v>
      </c>
      <c r="BN999" t="s">
        <v>74</v>
      </c>
      <c r="BO999" t="s">
        <v>74</v>
      </c>
      <c r="BP999" t="s">
        <v>74</v>
      </c>
      <c r="BQ999" t="s">
        <v>74</v>
      </c>
      <c r="BR999" t="s">
        <v>96</v>
      </c>
      <c r="BS999" t="s">
        <v>10331</v>
      </c>
      <c r="BT999" t="str">
        <f>HYPERLINK("https%3A%2F%2Fwww.webofscience.com%2Fwos%2Fwoscc%2Ffull-record%2FWOS:A1993MB29900003","View Full Record in Web of Science")</f>
        <v>View Full Record in Web of Science</v>
      </c>
    </row>
    <row r="1000" spans="1:72" x14ac:dyDescent="0.15">
      <c r="A1000" t="s">
        <v>72</v>
      </c>
      <c r="B1000" t="s">
        <v>10332</v>
      </c>
      <c r="C1000" t="s">
        <v>74</v>
      </c>
      <c r="D1000" t="s">
        <v>74</v>
      </c>
      <c r="E1000" t="s">
        <v>74</v>
      </c>
      <c r="F1000" t="s">
        <v>10332</v>
      </c>
      <c r="G1000" t="s">
        <v>74</v>
      </c>
      <c r="H1000" t="s">
        <v>74</v>
      </c>
      <c r="I1000" t="s">
        <v>10333</v>
      </c>
      <c r="J1000" t="s">
        <v>806</v>
      </c>
      <c r="K1000" t="s">
        <v>74</v>
      </c>
      <c r="L1000" t="s">
        <v>74</v>
      </c>
      <c r="M1000" t="s">
        <v>77</v>
      </c>
      <c r="N1000" t="s">
        <v>557</v>
      </c>
      <c r="O1000" t="s">
        <v>74</v>
      </c>
      <c r="P1000" t="s">
        <v>74</v>
      </c>
      <c r="Q1000" t="s">
        <v>74</v>
      </c>
      <c r="R1000" t="s">
        <v>74</v>
      </c>
      <c r="S1000" t="s">
        <v>74</v>
      </c>
      <c r="T1000" t="s">
        <v>74</v>
      </c>
      <c r="U1000" t="s">
        <v>74</v>
      </c>
      <c r="V1000" t="s">
        <v>74</v>
      </c>
      <c r="W1000" t="s">
        <v>74</v>
      </c>
      <c r="X1000" t="s">
        <v>74</v>
      </c>
      <c r="Y1000" t="s">
        <v>10334</v>
      </c>
      <c r="Z1000" t="s">
        <v>74</v>
      </c>
      <c r="AA1000" t="s">
        <v>74</v>
      </c>
      <c r="AB1000" t="s">
        <v>74</v>
      </c>
      <c r="AC1000" t="s">
        <v>74</v>
      </c>
      <c r="AD1000" t="s">
        <v>74</v>
      </c>
      <c r="AE1000" t="s">
        <v>74</v>
      </c>
      <c r="AF1000" t="s">
        <v>74</v>
      </c>
      <c r="AG1000">
        <v>8</v>
      </c>
      <c r="AH1000">
        <v>1</v>
      </c>
      <c r="AI1000">
        <v>1</v>
      </c>
      <c r="AJ1000">
        <v>0</v>
      </c>
      <c r="AK1000">
        <v>0</v>
      </c>
      <c r="AL1000" t="s">
        <v>813</v>
      </c>
      <c r="AM1000" t="s">
        <v>814</v>
      </c>
      <c r="AN1000" t="s">
        <v>815</v>
      </c>
      <c r="AO1000" t="s">
        <v>816</v>
      </c>
      <c r="AP1000" t="s">
        <v>74</v>
      </c>
      <c r="AQ1000" t="s">
        <v>74</v>
      </c>
      <c r="AR1000" t="s">
        <v>806</v>
      </c>
      <c r="AS1000" t="s">
        <v>188</v>
      </c>
      <c r="AT1000" t="s">
        <v>89</v>
      </c>
      <c r="AU1000">
        <v>1993</v>
      </c>
      <c r="AV1000">
        <v>21</v>
      </c>
      <c r="AW1000">
        <v>10</v>
      </c>
      <c r="AX1000" t="s">
        <v>74</v>
      </c>
      <c r="AY1000" t="s">
        <v>74</v>
      </c>
      <c r="AZ1000" t="s">
        <v>74</v>
      </c>
      <c r="BA1000" t="s">
        <v>74</v>
      </c>
      <c r="BB1000">
        <v>958</v>
      </c>
      <c r="BC1000">
        <v>959</v>
      </c>
      <c r="BD1000" t="s">
        <v>74</v>
      </c>
      <c r="BE1000" t="s">
        <v>10335</v>
      </c>
      <c r="BF1000" t="str">
        <f>HYPERLINK("http://dx.doi.org/10.1130/0091-7613(1993)021&lt;0958:GCITAR&gt;2.3.CO;2","http://dx.doi.org/10.1130/0091-7613(1993)021&lt;0958:GCITAR&gt;2.3.CO;2")</f>
        <v>http://dx.doi.org/10.1130/0091-7613(1993)021&lt;0958:GCITAR&gt;2.3.CO;2</v>
      </c>
      <c r="BG1000" t="s">
        <v>74</v>
      </c>
      <c r="BH1000" t="s">
        <v>74</v>
      </c>
      <c r="BI1000">
        <v>2</v>
      </c>
      <c r="BJ1000" t="s">
        <v>188</v>
      </c>
      <c r="BK1000" t="s">
        <v>93</v>
      </c>
      <c r="BL1000" t="s">
        <v>188</v>
      </c>
      <c r="BM1000" t="s">
        <v>10330</v>
      </c>
      <c r="BN1000" t="s">
        <v>74</v>
      </c>
      <c r="BO1000" t="s">
        <v>74</v>
      </c>
      <c r="BP1000" t="s">
        <v>74</v>
      </c>
      <c r="BQ1000" t="s">
        <v>74</v>
      </c>
      <c r="BR1000" t="s">
        <v>96</v>
      </c>
      <c r="BS1000" t="s">
        <v>10336</v>
      </c>
      <c r="BT1000" t="str">
        <f>HYPERLINK("https%3A%2F%2Fwww.webofscience.com%2Fwos%2Fwoscc%2Ffull-record%2FWOS:A1993MB29900028","View Full Record in Web of Science")</f>
        <v>View Full Record in Web of Science</v>
      </c>
    </row>
    <row r="1001" spans="1:72" x14ac:dyDescent="0.15">
      <c r="A1001" t="s">
        <v>72</v>
      </c>
      <c r="B1001" t="s">
        <v>10337</v>
      </c>
      <c r="C1001" t="s">
        <v>74</v>
      </c>
      <c r="D1001" t="s">
        <v>74</v>
      </c>
      <c r="E1001" t="s">
        <v>74</v>
      </c>
      <c r="F1001" t="s">
        <v>10337</v>
      </c>
      <c r="G1001" t="s">
        <v>74</v>
      </c>
      <c r="H1001" t="s">
        <v>74</v>
      </c>
      <c r="I1001" t="s">
        <v>10338</v>
      </c>
      <c r="J1001" t="s">
        <v>806</v>
      </c>
      <c r="K1001" t="s">
        <v>74</v>
      </c>
      <c r="L1001" t="s">
        <v>74</v>
      </c>
      <c r="M1001" t="s">
        <v>77</v>
      </c>
      <c r="N1001" t="s">
        <v>557</v>
      </c>
      <c r="O1001" t="s">
        <v>74</v>
      </c>
      <c r="P1001" t="s">
        <v>74</v>
      </c>
      <c r="Q1001" t="s">
        <v>74</v>
      </c>
      <c r="R1001" t="s">
        <v>74</v>
      </c>
      <c r="S1001" t="s">
        <v>74</v>
      </c>
      <c r="T1001" t="s">
        <v>74</v>
      </c>
      <c r="U1001" t="s">
        <v>10339</v>
      </c>
      <c r="V1001" t="s">
        <v>74</v>
      </c>
      <c r="W1001" t="s">
        <v>10340</v>
      </c>
      <c r="X1001" t="s">
        <v>6965</v>
      </c>
      <c r="Y1001" t="s">
        <v>10341</v>
      </c>
      <c r="Z1001" t="s">
        <v>74</v>
      </c>
      <c r="AA1001" t="s">
        <v>74</v>
      </c>
      <c r="AB1001" t="s">
        <v>74</v>
      </c>
      <c r="AC1001" t="s">
        <v>74</v>
      </c>
      <c r="AD1001" t="s">
        <v>74</v>
      </c>
      <c r="AE1001" t="s">
        <v>74</v>
      </c>
      <c r="AF1001" t="s">
        <v>74</v>
      </c>
      <c r="AG1001">
        <v>10</v>
      </c>
      <c r="AH1001">
        <v>0</v>
      </c>
      <c r="AI1001">
        <v>0</v>
      </c>
      <c r="AJ1001">
        <v>0</v>
      </c>
      <c r="AK1001">
        <v>1</v>
      </c>
      <c r="AL1001" t="s">
        <v>813</v>
      </c>
      <c r="AM1001" t="s">
        <v>814</v>
      </c>
      <c r="AN1001" t="s">
        <v>815</v>
      </c>
      <c r="AO1001" t="s">
        <v>816</v>
      </c>
      <c r="AP1001" t="s">
        <v>74</v>
      </c>
      <c r="AQ1001" t="s">
        <v>74</v>
      </c>
      <c r="AR1001" t="s">
        <v>806</v>
      </c>
      <c r="AS1001" t="s">
        <v>188</v>
      </c>
      <c r="AT1001" t="s">
        <v>89</v>
      </c>
      <c r="AU1001">
        <v>1993</v>
      </c>
      <c r="AV1001">
        <v>21</v>
      </c>
      <c r="AW1001">
        <v>10</v>
      </c>
      <c r="AX1001" t="s">
        <v>74</v>
      </c>
      <c r="AY1001" t="s">
        <v>74</v>
      </c>
      <c r="AZ1001" t="s">
        <v>74</v>
      </c>
      <c r="BA1001" t="s">
        <v>74</v>
      </c>
      <c r="BB1001">
        <v>959</v>
      </c>
      <c r="BC1001">
        <v>959</v>
      </c>
      <c r="BD1001" t="s">
        <v>74</v>
      </c>
      <c r="BE1001" t="s">
        <v>74</v>
      </c>
      <c r="BF1001" t="s">
        <v>74</v>
      </c>
      <c r="BG1001" t="s">
        <v>74</v>
      </c>
      <c r="BH1001" t="s">
        <v>74</v>
      </c>
      <c r="BI1001">
        <v>1</v>
      </c>
      <c r="BJ1001" t="s">
        <v>188</v>
      </c>
      <c r="BK1001" t="s">
        <v>93</v>
      </c>
      <c r="BL1001" t="s">
        <v>188</v>
      </c>
      <c r="BM1001" t="s">
        <v>10330</v>
      </c>
      <c r="BN1001" t="s">
        <v>74</v>
      </c>
      <c r="BO1001" t="s">
        <v>74</v>
      </c>
      <c r="BP1001" t="s">
        <v>74</v>
      </c>
      <c r="BQ1001" t="s">
        <v>74</v>
      </c>
      <c r="BR1001" t="s">
        <v>96</v>
      </c>
      <c r="BS1001" t="s">
        <v>10342</v>
      </c>
      <c r="BT1001" t="str">
        <f>HYPERLINK("https%3A%2F%2Fwww.webofscience.com%2Fwos%2Fwoscc%2Ffull-record%2FWOS:A1993MB29900029","View Full Record in Web of Science")</f>
        <v>View Full Record in Web of Science</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SULEYMAN BILGIN - Dijital Kanal Cozumleri (Satis Sonra</cp:lastModifiedBy>
  <dcterms:created xsi:type="dcterms:W3CDTF">2024-07-28T15:26:46Z</dcterms:created>
  <dcterms:modified xsi:type="dcterms:W3CDTF">2024-07-28T15:26:46Z</dcterms:modified>
</cp:coreProperties>
</file>